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betsy.rivera\Desktop\RESPALDO MAQUINA PAO\Cuadros para la página oficial del IJC\Andrea\HISTORICOS 21, 22 Y 23\"/>
    </mc:Choice>
  </mc:AlternateContent>
  <xr:revisionPtr revIDLastSave="0" documentId="8_{65C55352-106D-4DEA-A42B-F7250A889379}" xr6:coauthVersionLast="47" xr6:coauthVersionMax="47" xr10:uidLastSave="{00000000-0000-0000-0000-000000000000}"/>
  <bookViews>
    <workbookView xWindow="-120" yWindow="-120" windowWidth="29040" windowHeight="15840" tabRatio="417" xr2:uid="{00000000-000D-0000-FFFF-FFFF00000000}"/>
  </bookViews>
  <sheets>
    <sheet name="MIR OBJETIVA 2021" sheetId="3" r:id="rId1"/>
    <sheet name="MIRS SUSTANTIVA 2021 " sheetId="1" r:id="rId2"/>
  </sheets>
  <definedNames>
    <definedName name="_xlnm.Print_Titles" localSheetId="0">'MIR OBJETIVA 2021'!$1:$7</definedName>
    <definedName name="_xlnm.Print_Titles" localSheetId="1">'MIRS SUSTANTIVA 2021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 l="1"/>
  <c r="Z33" i="1" s="1"/>
  <c r="AA33" i="1" s="1"/>
  <c r="Z34" i="1"/>
  <c r="AA34" i="1" s="1"/>
  <c r="N11" i="1"/>
  <c r="O11" i="1"/>
  <c r="P11" i="1"/>
  <c r="N20" i="1"/>
  <c r="O20" i="1"/>
  <c r="P20" i="1"/>
  <c r="Q20" i="1"/>
  <c r="R20" i="1"/>
  <c r="S20" i="1"/>
  <c r="N35" i="1"/>
  <c r="N45" i="1"/>
  <c r="O45" i="1"/>
  <c r="P45" i="1"/>
  <c r="Q45" i="1"/>
  <c r="R45" i="1"/>
  <c r="S45" i="1"/>
  <c r="W10" i="3"/>
  <c r="Y45" i="1" l="1"/>
  <c r="Y35" i="1"/>
  <c r="Y20" i="1"/>
  <c r="Z48" i="1"/>
  <c r="Z47" i="1"/>
  <c r="Z46" i="1"/>
  <c r="Z44" i="1"/>
  <c r="Z43" i="1"/>
  <c r="Z42" i="1"/>
  <c r="Z41" i="1"/>
  <c r="Z40" i="1"/>
  <c r="Z39" i="1"/>
  <c r="Z37" i="1"/>
  <c r="Z36" i="1"/>
  <c r="Z32" i="1"/>
  <c r="Z31" i="1"/>
  <c r="Z30" i="1"/>
  <c r="Z29" i="1"/>
  <c r="Z28" i="1"/>
  <c r="Z27" i="1"/>
  <c r="Z26" i="1"/>
  <c r="Z25" i="1"/>
  <c r="Z24" i="1"/>
  <c r="Z23" i="1"/>
  <c r="Z22" i="1"/>
  <c r="Z21" i="1"/>
  <c r="Z19" i="1"/>
  <c r="Z17" i="1"/>
  <c r="Z16" i="1"/>
  <c r="Z15" i="1"/>
  <c r="Z14" i="1"/>
  <c r="Z13" i="1"/>
  <c r="Z12" i="1"/>
  <c r="Y11" i="1"/>
  <c r="Z31" i="3"/>
  <c r="Z30" i="3"/>
  <c r="Z29" i="3"/>
  <c r="Z28" i="3"/>
  <c r="Z27" i="3"/>
  <c r="Z26" i="3"/>
  <c r="Z25" i="3"/>
  <c r="Z24" i="3"/>
  <c r="Z23" i="3"/>
  <c r="Z22" i="3"/>
  <c r="Z20" i="3"/>
  <c r="Z19" i="3"/>
  <c r="Z18" i="3"/>
  <c r="Z17" i="3"/>
  <c r="Z16" i="3"/>
  <c r="Z15" i="3"/>
  <c r="Z14" i="3"/>
  <c r="Z13" i="3"/>
  <c r="Z12" i="3"/>
  <c r="Y10" i="3"/>
  <c r="X21" i="3"/>
  <c r="X10" i="3"/>
  <c r="T45" i="1"/>
  <c r="J45" i="1"/>
  <c r="X45" i="1"/>
  <c r="X20" i="1"/>
  <c r="X38" i="1"/>
  <c r="X35" i="1" s="1"/>
  <c r="F35" i="1"/>
  <c r="F20" i="1"/>
  <c r="F11" i="1"/>
  <c r="W35" i="1"/>
  <c r="W20" i="1"/>
  <c r="W45" i="1"/>
  <c r="W11" i="1"/>
  <c r="W21" i="3"/>
  <c r="Z10" i="3" l="1"/>
  <c r="AA10" i="3" s="1"/>
  <c r="AA47" i="1"/>
  <c r="AA46" i="1"/>
  <c r="AA44" i="1"/>
  <c r="AA43" i="1"/>
  <c r="AA42" i="1"/>
  <c r="AA41" i="1"/>
  <c r="AA40" i="1"/>
  <c r="AA39" i="1"/>
  <c r="AA37" i="1"/>
  <c r="AA36" i="1"/>
  <c r="AA32" i="1"/>
  <c r="AA30" i="1"/>
  <c r="AA29" i="1"/>
  <c r="AA28" i="1"/>
  <c r="AA27" i="1"/>
  <c r="AA26" i="1"/>
  <c r="AA25" i="1"/>
  <c r="AA24" i="1"/>
  <c r="AA23" i="1"/>
  <c r="AA22" i="1"/>
  <c r="AA21" i="1"/>
  <c r="AA19" i="1"/>
  <c r="AA17" i="1"/>
  <c r="AA16" i="1"/>
  <c r="AA15" i="1"/>
  <c r="AA14" i="1"/>
  <c r="AA13" i="1"/>
  <c r="AA12" i="1"/>
  <c r="AA30" i="3"/>
  <c r="AA29" i="3"/>
  <c r="AA27" i="3"/>
  <c r="AA26" i="3"/>
  <c r="AA22" i="3"/>
  <c r="AA20" i="3"/>
  <c r="AA18" i="3"/>
  <c r="AA17" i="3"/>
  <c r="AA16" i="3"/>
  <c r="AA15" i="3"/>
  <c r="AA14" i="3"/>
  <c r="AA12" i="3"/>
  <c r="F45" i="1"/>
  <c r="AA48" i="1"/>
  <c r="AA31" i="1"/>
  <c r="AA31" i="3"/>
  <c r="AA28" i="3"/>
  <c r="AA25" i="3"/>
  <c r="AA24" i="3"/>
  <c r="AA23" i="3"/>
  <c r="AA19" i="3"/>
  <c r="AA13" i="3"/>
  <c r="H11" i="3" l="1"/>
  <c r="F11" i="3"/>
  <c r="V11" i="3"/>
  <c r="U11" i="3"/>
  <c r="T11" i="3"/>
  <c r="S11" i="3"/>
  <c r="R11" i="3"/>
  <c r="Q11" i="3"/>
  <c r="P11" i="3"/>
  <c r="O11" i="3"/>
  <c r="N11" i="3"/>
  <c r="M11" i="3"/>
  <c r="L11" i="3"/>
  <c r="K11" i="3"/>
  <c r="J11" i="3"/>
  <c r="I11" i="3"/>
  <c r="T35" i="1" l="1"/>
  <c r="V35" i="1" l="1"/>
  <c r="V11" i="1"/>
  <c r="V21" i="3"/>
  <c r="Z20" i="1" l="1"/>
  <c r="AA20" i="1" s="1"/>
  <c r="U21" i="3"/>
  <c r="U11" i="1"/>
  <c r="U35" i="1"/>
  <c r="T11" i="1"/>
  <c r="M18" i="1" l="1"/>
  <c r="F21" i="3"/>
  <c r="M21" i="3"/>
  <c r="L21" i="3"/>
  <c r="K21" i="3"/>
  <c r="I21" i="3"/>
  <c r="J38" i="1" l="1"/>
  <c r="Z38" i="1" s="1"/>
  <c r="H21" i="3"/>
  <c r="Z21" i="3" s="1"/>
  <c r="M35" i="1"/>
  <c r="L35" i="1"/>
  <c r="K35" i="1"/>
  <c r="AA38" i="1" l="1"/>
  <c r="M45" i="1"/>
  <c r="L45" i="1"/>
  <c r="H45" i="1"/>
  <c r="Z45" i="1" l="1"/>
  <c r="AA45" i="1" s="1"/>
  <c r="O21" i="3"/>
  <c r="N21" i="3"/>
  <c r="AA21" i="3" l="1"/>
  <c r="Z11" i="3"/>
  <c r="AA11" i="3" s="1"/>
  <c r="M11" i="1"/>
  <c r="L11" i="1"/>
  <c r="K11" i="1"/>
  <c r="H11" i="1"/>
  <c r="H35" i="1"/>
  <c r="Z35" i="1" s="1"/>
  <c r="I18" i="1"/>
  <c r="Z18" i="1" s="1"/>
  <c r="AA9" i="3"/>
  <c r="AA10" i="1"/>
  <c r="AA9" i="1"/>
  <c r="AA35" i="1" l="1"/>
  <c r="AA18" i="1"/>
  <c r="I11" i="1"/>
  <c r="AA8" i="3"/>
  <c r="Z11" i="1" l="1"/>
  <c r="AA11" i="1" s="1"/>
</calcChain>
</file>

<file path=xl/sharedStrings.xml><?xml version="1.0" encoding="utf-8"?>
<sst xmlns="http://schemas.openxmlformats.org/spreadsheetml/2006/main" count="302" uniqueCount="164">
  <si>
    <t>Clave_COMP</t>
  </si>
  <si>
    <t>COMP</t>
  </si>
  <si>
    <t>Fin</t>
  </si>
  <si>
    <t>Propósito</t>
  </si>
  <si>
    <t xml:space="preserve"> Componente</t>
  </si>
  <si>
    <t>Actividad</t>
  </si>
  <si>
    <t>Administrar y ejercer con apego a la normatividad aplicable el presupuesto que le sea asignado para el cumplimiento de sus objetivos institucionales haciéndolo en forma transparente y apegada a criterios de racionalidad y austeridad, en beneficio de los pacientes con cáncer sin seguridad social. Como un Requisito para elevar la calidad de la atención al paciente con cáncer, se encuentra el proceso de acreditacion  el cual consiste en el cumplimiento de los requisitos establecidos en la norma oficial mexicana en materia de salud dentro de estos requisitos se requiere contar con una plantilla completa y suficiente de recursos humanos para garantizar dicha atención y así cumplir cabalmente con la norma oficial mexicana en materia de salud.</t>
  </si>
  <si>
    <t>01- Atencion especializada para el Diagnostico de Neoplasias</t>
  </si>
  <si>
    <t>Contribuir a fortalecer y  garantizar el acceso efectivo a la Atencion especializada para el diagnostico de neoplasias mediante consultas, estudios para clinicos y/o procedimientos diagnosticos a hombres y mujeres</t>
  </si>
  <si>
    <t xml:space="preserve">01-02 Total Consulta Subsecuente </t>
  </si>
  <si>
    <t>01-04 Total de procedimientos Endoscopicos</t>
  </si>
  <si>
    <t xml:space="preserve">02 Tratamiento Integral del Paciente con Neoplasias </t>
  </si>
  <si>
    <t xml:space="preserve">02-01 Total Cirugias </t>
  </si>
  <si>
    <t xml:space="preserve">02-02 Total de Egresos Hospitalarios </t>
  </si>
  <si>
    <t>02-03 Total de Tratamientos   radiantes</t>
  </si>
  <si>
    <t>03 Rehabilitación otorgada a pacientes con neoplasias.</t>
  </si>
  <si>
    <t xml:space="preserve">Actividad </t>
  </si>
  <si>
    <t>01-Atención especializada para el diagnóstico de neoplasias</t>
  </si>
  <si>
    <t xml:space="preserve">04 Reconstruccion mamaria realizada para mejorarla calidad de vida de los pacientes con cancer de mama </t>
  </si>
  <si>
    <t>04-02 Total de Egresos Hospitalarios de pacientes en proceso de Reconstruccion mamaria</t>
  </si>
  <si>
    <t xml:space="preserve">Contribuir a mejorar las condiciones socilaes propícias para el acceso efectivo a los derechos sociales que impulsen capacidades de las personas y sus comunidades para redicir brechas de desigualdad mediante la reconstrución de un sentido de colectividad y corresponsabilidad del gobierno y la sociedad en general. </t>
  </si>
  <si>
    <t>Proteger y mejorar la salud de todos las y los
jaliscienses, mediante el ejercicio de una rectoría eficaz
y un refundado sistema de salud que: brinde acceso
efectivo y cobertura igualitaria a servicios integrales y
resolutivos con protección financiera; impulse
eficazmente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homogénea y
satisfacción de los usuarios; proteja a la población
contra los diversos riesgos sanitarios y lesiones
accidentales; promueva la generación de recursos e
innovación en salud, y vigile el uso eficiente,
transparente y sin corrupción de los recursos para la
salud.</t>
  </si>
  <si>
    <t>Cobertura de población con seguro público
de salud</t>
  </si>
  <si>
    <t>Posición en el Índice de Rezago Social</t>
  </si>
  <si>
    <t>01-01 Atención al paciente en la consulta de primera
vez para el diagnóstico de neoplasias</t>
  </si>
  <si>
    <t>01-02 Otorgamiento de consulta externa especializada
subsecuente a los pacientes con el objetivo de
diagnosticar tratar y vigilancia de las neoplasias</t>
  </si>
  <si>
    <t>01-03 Aplicación de procedimientos diagnósticos
mediante colposcopias</t>
  </si>
  <si>
    <t xml:space="preserve">01-01 Total consulta de primera vez </t>
  </si>
  <si>
    <t>01-03Total de Procedimientos Diagnosticos
de Colposcopìas</t>
  </si>
  <si>
    <t>01-04 Apoyo diagnostico mediante procedimientos de
endoscopias</t>
  </si>
  <si>
    <t>01-05 Realización de estudios diagnósticos mediante
mastografías</t>
  </si>
  <si>
    <t>01-06 Realización de estudios diagnósticos mediante
ecosonogramas mamarios</t>
  </si>
  <si>
    <t>01-07 Realización de estudios diagnósticos de
laboratorio, Rx, Imagenología, Linfogamagrafia,
Patología, PET).</t>
  </si>
  <si>
    <t>01-08 Realización de Citoscopias</t>
  </si>
  <si>
    <t>01-05 Total de Estudios de Mastografías</t>
  </si>
  <si>
    <t>01-06 Total de Estudios de Ecosonogramas
mamarios</t>
  </si>
  <si>
    <t>01-08 Total de Cistoscopias Diagnosticas</t>
  </si>
  <si>
    <t>A2-01 Cirugías realizadas a pacientes como parte del
tratamiento integral</t>
  </si>
  <si>
    <t>A2-02 Egresos Hospitalarios reportados en las áreas de
hospitalización del IJC</t>
  </si>
  <si>
    <t>A2-03 Tratamientos otorgados al paciente mediante
radiación en el área de cáncer</t>
  </si>
  <si>
    <t>A2-04 Aplicaciones de medicamentos antineoplásicos
otorgados al paciente durante su tratamiento</t>
  </si>
  <si>
    <t>A2-05 Aplicación de procedimientos endoscópicos
(conos), como parte del tratamiento de las neoplasias</t>
  </si>
  <si>
    <t>A2-06 atención al paciente en estado critico en el
servicio de admisión continua</t>
  </si>
  <si>
    <t>A2-07 Intervenciones al paciente con neoplasias en la
clínica de catéter</t>
  </si>
  <si>
    <t>A2-08 Intervenciones al paciente con neoplasias en la
clínica de heridas y estomas</t>
  </si>
  <si>
    <t>02-04 Total de Aplicaciones con
quimioterapia</t>
  </si>
  <si>
    <t>02-05 Total de conos cervicales mediante
colpocopias</t>
  </si>
  <si>
    <t>02-06 Total de Atenciones en Admision
Continua al paciente critico</t>
  </si>
  <si>
    <t>02-07 Total Intervenciones en Clinica de
Cateter</t>
  </si>
  <si>
    <t>02-08 Total Intervenciones en Clinica de
Heridas y Estomas</t>
  </si>
  <si>
    <t>A2-09 Aplicación de tratamiento radiante con
Braquiterapia como parte del tratamiento de las
neoplasias</t>
  </si>
  <si>
    <t>02-09 Tratamientos otorgados al paciente
mediante Braquiterapia.</t>
  </si>
  <si>
    <t>A2-10 Aplicación de tratamiento con radio
intervencionismo como parte del tratamiento de las
neoplasias</t>
  </si>
  <si>
    <t>A2-11 Aplicación de tratamiento con cistoscopias como
parte del tratamiento de las neoplasias</t>
  </si>
  <si>
    <t>02-10 Total de tratamientos otorgados
mediante radio intervencionismo</t>
  </si>
  <si>
    <t>02-11 Total de Citoscopias de Tratamiento</t>
  </si>
  <si>
    <t>03 Rehabilitación otorgada a pacientes con
neoplasias</t>
  </si>
  <si>
    <t>A3-01 Consultas otorgadas en clínica del dolor</t>
  </si>
  <si>
    <t>03-01 Total pacientes atendidos por medio
de Consultas de clínica del dolor</t>
  </si>
  <si>
    <t>03-02 Total de pacientes atendidos para el
cuidado y Manejo del dolor en hospitalización</t>
  </si>
  <si>
    <t>03-03 Total de pacientes atendidos en
hospitalización con cuidado Nutricio.</t>
  </si>
  <si>
    <t>03-04 Total de Intervenciones en
hospitalización por Psicología Oncológica</t>
  </si>
  <si>
    <t>03-05 Total de Intervencionesen
hospitalizacion por Psicología Oncológica al
cuidador primario</t>
  </si>
  <si>
    <t>03-06 Atencion integral al paciente mediante
Consulta de soporte especializada</t>
  </si>
  <si>
    <t>03-07 Total de pacientes rehabilitados de
forma integral y especializada mediante
visitas domiciliarias paliativas</t>
  </si>
  <si>
    <t>A3-02 Manejo del dolor en paciente hospitalizado</t>
  </si>
  <si>
    <t>A3-03 Manejo Nutricio del paciente hospitalizado</t>
  </si>
  <si>
    <t>A3-04 Intervenciones de Psicología Oncológica en
hospitalización</t>
  </si>
  <si>
    <t>A3-05 Intervenciones de Psicología Oncológica en
hospitalización al cuidador primario</t>
  </si>
  <si>
    <t>A3-06 Consulta de soporte de pacientes oncológicos</t>
  </si>
  <si>
    <t>A3-07 Atencion multidisciplinaria al paciente con el
manejo, cuidado del dolor y visitas domiciliarias del
equipo de cuidados paliativos</t>
  </si>
  <si>
    <t>03-08 Total Estudios Socioeconómicos
realizados.</t>
  </si>
  <si>
    <t>03-09 Total Atenciones Institucionales por
Trabajo Social</t>
  </si>
  <si>
    <t>A3-08 Estudios Socioeconómicos realizados para la
identificación de redes de apoyo.</t>
  </si>
  <si>
    <t>A3-09 Atención integral al paciente con cáncer en
Trabajo Social</t>
  </si>
  <si>
    <t>04-Reconstruccion mamaria realizada para
mejorar la calidad de vida de los pacientes
con cáncer de mama</t>
  </si>
  <si>
    <t>A6-Reconstruccion mamaria realizada, para mejorar la
calidad de vida de los pacientes con cancer de mama</t>
  </si>
  <si>
    <t>A6-01 Intervención quirúrgica para la reconstrucciones
mamaria a los pacientes con cáncer de mama</t>
  </si>
  <si>
    <t>A6-02 Atención en Hospitalización para la Re
construcción mamaria a pacientes con cáncer de mama</t>
  </si>
  <si>
    <t>A6-03 otorgamiento de consulta externa especializada a
los pacientes con cáncer de mama con el objetivo de
tratar y dar vigilancia a la Re construcción mamaria.</t>
  </si>
  <si>
    <t>04-01 Total Intervenciones quirúrgicas
realizadas para Re construcción mamaria</t>
  </si>
  <si>
    <t>04-03 Total Consulta Externa Especializada
para la Re construcción mamaria</t>
  </si>
  <si>
    <t>Contribuir a mejorar las condiciones sociales propicias
para el acceso efectivo a los derechos sociales que
impulsen capacidades de las personas y sus
comunidades para reducir brechas de desigualdad,
mediante la reconstrucción de un sentido de
colectividad y corresponsabilidad del gobierno y la
sociedad en general.</t>
  </si>
  <si>
    <t>Porcentaje de la población vulnerable por
carencias sociales</t>
  </si>
  <si>
    <t>A1-Enseñanza, Capacitación, Investigación y Desarrollo
Institucional otorgada a profesionales de la Salud.</t>
  </si>
  <si>
    <t>01 Enseñanza, capacitación, Investigación y
Desarrollo Institucional otorgada a
profesionales de la Salud</t>
  </si>
  <si>
    <t>02 Administración de Recursos eficiente
realizada del Instituto Jalisciense de
Cancerología</t>
  </si>
  <si>
    <t>02-01Total de Estados Financieros
realizados</t>
  </si>
  <si>
    <t>02-02Total de nóminas pagadas</t>
  </si>
  <si>
    <t>F2-01 Realización de Estados Financieros actualizados
mensualmente.</t>
  </si>
  <si>
    <t>F2-02 Nominas pagadas por el Instituto Jalisciense de
Cancerología.</t>
  </si>
  <si>
    <t>F2-03 Licitaciones sin concurrencia del Comité de
Adquisiciones.</t>
  </si>
  <si>
    <t>F2-04 Licitaciones con concurrencia del Comité de
Adquisiciones.</t>
  </si>
  <si>
    <t>F2-05 Verificación del adecuado funcionamiento de
equipos médicos.</t>
  </si>
  <si>
    <t>F2-06 Servicios de mantenimiento preventivo a los
equipos de computo para su correcto funcionamiento.</t>
  </si>
  <si>
    <t>F2-07 Verificación del adecuado funcionamiento de
equipos electromecánicos.</t>
  </si>
  <si>
    <t>F2-08 Mantenimiento preventivo a equipos médicos
para el adecuado funcionamiento y detección de fallas
oportunamente.</t>
  </si>
  <si>
    <t>F2-09 Mantenimiento preventivo para el adecuado
funcionamiento de equipos electromecánicos.</t>
  </si>
  <si>
    <t>F2-10 Servicios de limpieza y desinfección hospitalaria
para salvaguardar la integridad del personal y los
usuarios</t>
  </si>
  <si>
    <t>02-03 Total de licitaciones sin concurrencia
de Comité de Adquisiciones del Instituto.</t>
  </si>
  <si>
    <t>02-04 Total de licitaciones con concurrencia
de Comité de Adquisiciones del Instituto</t>
  </si>
  <si>
    <t>02-05 Total de verificaciones preventivas a
equipos médicos.</t>
  </si>
  <si>
    <t>02-06 Total de servicios de mantenimiento
preventivo a equipos de computo</t>
  </si>
  <si>
    <t>02-07 Total de servicios al equipo
electromecánico</t>
  </si>
  <si>
    <t>02-08 Total mantenimientos preventivos al
Equipo medico</t>
  </si>
  <si>
    <t>02-09Total de mantenimientos preventivos a
equipo electromecánico</t>
  </si>
  <si>
    <t>02-10Total de Servicios de Limpieza y
Desinfección Hospitalaria</t>
  </si>
  <si>
    <t>RESUMEN DEL INDICADOR</t>
  </si>
  <si>
    <t>INDICADOR</t>
  </si>
  <si>
    <t>NIVEL</t>
  </si>
  <si>
    <t>ENE</t>
  </si>
  <si>
    <t>FEB</t>
  </si>
  <si>
    <t>MAR</t>
  </si>
  <si>
    <t>ABR</t>
  </si>
  <si>
    <t>MAY</t>
  </si>
  <si>
    <t>JUN</t>
  </si>
  <si>
    <t>JUL</t>
  </si>
  <si>
    <t>AGO</t>
  </si>
  <si>
    <t>SEPT</t>
  </si>
  <si>
    <t>OCT</t>
  </si>
  <si>
    <t>NOV</t>
  </si>
  <si>
    <t>DIC</t>
  </si>
  <si>
    <t>AVANCE</t>
  </si>
  <si>
    <t xml:space="preserve">% DE AVANCE </t>
  </si>
  <si>
    <t>Eje:</t>
  </si>
  <si>
    <t xml:space="preserve">Equidad de oportunidades </t>
  </si>
  <si>
    <t>Programa Presupuestario:</t>
  </si>
  <si>
    <t xml:space="preserve">OPD. INSTITUTO JALISCIENSE DE CANCEROLOGIA. </t>
  </si>
  <si>
    <t>Otorgar  atención especializada mediante el tratamiento integral al paciente que presenta alguna neoplasia</t>
  </si>
  <si>
    <t xml:space="preserve">DESCRIPCION DEL INDICADOR </t>
  </si>
  <si>
    <t xml:space="preserve"> 800 Fortalecimiento y Gestión de los Recursos para la Atención del Paciente con Neoplasias</t>
  </si>
  <si>
    <t xml:space="preserve"> OPD. INSTITUTO JALISCIENSE DE CANCEROLOGIA. </t>
  </si>
  <si>
    <t>04-04 Total de publicaciones y presentaciones derivadas de las  investigaciones Institucionales.</t>
  </si>
  <si>
    <t>04-01 Total de Personal capacitado en el Instituto, mediante las conferencias realizadas en área Médica Oncología</t>
  </si>
  <si>
    <t>F1-02 Personal capacitado en el Instituto, mediante las conferencias realizadas en Enfermería, Trabajo Social, Nutrición, Psicología entre otros, con el objeto de elevar el nivel profesional de los asistentes y mejorar la calidad en la atención del paciente con neoplasias</t>
  </si>
  <si>
    <t>F1-01 Personal capacitado en el Instituto, mediante las conferencias realizadas en área Médica Oncología</t>
  </si>
  <si>
    <t>04-02 Total Personal capacitado en el Instituto, mediante las conferencias realizadas en Enfermería, Trabajo Social, Nutrición, Psicología entre otros, con el objeto de elevar el nivel profesional de los asistentes y mejorar la calidad en la atención del paciente con neoplasias</t>
  </si>
  <si>
    <t>F1-03 Eventos Especiales de Capacitación para la formación de recursos humanos en la atención del paciente con neoplasias,  mediante cursos internos</t>
  </si>
  <si>
    <t xml:space="preserve">04-03 Total Eventos Especiales de Capacitación para la formación de recursos humanos en la atención del paciente con neoplasias,  mediante cursos internos realizados </t>
  </si>
  <si>
    <t>F1-04 Total de publicaciones y presentaciones derivadas de las  investigaciones Institucionales.</t>
  </si>
  <si>
    <t>F1-05 Total de Investigaciones</t>
  </si>
  <si>
    <t>04-05 Total de Investigaciones realizadas</t>
  </si>
  <si>
    <t>F1-06 Capacitaciónes escenciales en procesos de calidad y seguridad para la formación de recursos humanos en la atención del paciente con neoplasias</t>
  </si>
  <si>
    <t>04-06 Total  Capacitaciónes escenciales realizadas  en procesos de calidad y seguridad para la formación de recursos humanos en la atención del paciente con neoplasias</t>
  </si>
  <si>
    <t>F1-07 Capacitación para la formación de recursos humanos e personal de salud de primer y segundo nivel de atención para la prevención y diagnóstico oportuno de neoplasias</t>
  </si>
  <si>
    <t>F1-08 Formación de especialistas egresados para la atención del paciente con neoplasias</t>
  </si>
  <si>
    <t>04-08 Total de Formación de especialistas egresados para la atención del paciente con neoplasias</t>
  </si>
  <si>
    <t xml:space="preserve">A2-12 Egresos Hospitalarios reportados en las áreas de Terapia Intermedia </t>
  </si>
  <si>
    <t>02-12 Total de Egresos de la unidad de Terapia Intermedia</t>
  </si>
  <si>
    <t xml:space="preserve">A2-13 hemotrasfusiones realizadas a los pacientes hospitalizados </t>
  </si>
  <si>
    <t xml:space="preserve">02-13 Total de transfusiones sanguineas en hospitalizacion realizadas </t>
  </si>
  <si>
    <t xml:space="preserve">A2-14 hemotrasfusiones ambulatorias realizadas a los pacientes  </t>
  </si>
  <si>
    <t xml:space="preserve">META VALOR 2021 </t>
  </si>
  <si>
    <t xml:space="preserve">META INSTITUCIONAL </t>
  </si>
  <si>
    <t>META INSTITUCIONAL</t>
  </si>
  <si>
    <t xml:space="preserve">01-07 Total de Estudios Diagnósticos Subrogados </t>
  </si>
  <si>
    <t>04-07 Total de  Capacitaciónes realizadas  para la formación de recursos humanos al personal de salud de primer y segundo nivel de atención para la prevención y diagnóstico oportuno de neoplasias</t>
  </si>
  <si>
    <t xml:space="preserve">02-14 Total de transfusiones sanguineas ambulatorias realizadas </t>
  </si>
  <si>
    <t>AGOS</t>
  </si>
  <si>
    <t>04-01 Personal capacitado en el Instituto, mediante las conferencias realizadas en Oncología, Enfermería, Trabajo Social, Nutrición , Psicología entre otros, con el objeto de elevar el nivel profesional de los asistentes y mejorar la calidad en la atención del paciente con neoplasias</t>
  </si>
  <si>
    <t>Formación de recursos humanos aplicables para el tratamiento  de los pacientes con neoplasias estableciendo programas de investigación clínica y capacitación para su personal</t>
  </si>
  <si>
    <t>Enseñanza, Capacitación, Investigación y Desarrollo
Institucional otorgada a profesionales de la Salud.</t>
  </si>
  <si>
    <t xml:space="preserve">NOV </t>
  </si>
  <si>
    <t xml:space="preserve"> 801 Atención Integral y Especializada a toda la población que presenten neoplasias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</si>
</sst>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5" x14ac:knownFonts="1">
    <font>
      <sz val="11"/>
      <color theme="1"/>
      <name val="Calibri"/>
      <family val="2"/>
      <scheme val="minor"/>
    </font>
    <font>
      <sz val="10"/>
      <name val="Arial"/>
      <family val="2"/>
      <charset val="1"/>
    </font>
    <font>
      <b/>
      <sz val="11"/>
      <color theme="0"/>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0"/>
      <name val="Arial"/>
      <family val="2"/>
      <charset val="1"/>
    </font>
    <font>
      <sz val="11"/>
      <color theme="0"/>
      <name val="Calibri"/>
      <family val="2"/>
      <scheme val="minor"/>
    </font>
    <font>
      <b/>
      <sz val="20"/>
      <color theme="1"/>
      <name val="Calibri"/>
      <family val="2"/>
      <scheme val="minor"/>
    </font>
    <font>
      <b/>
      <sz val="12"/>
      <color theme="0"/>
      <name val="Calibri"/>
      <family val="2"/>
      <scheme val="minor"/>
    </font>
    <font>
      <sz val="10"/>
      <color rgb="FFCC0099"/>
      <name val="Arial"/>
      <family val="2"/>
      <charset val="1"/>
    </font>
    <font>
      <sz val="10"/>
      <name val="Arial"/>
      <family val="2"/>
    </font>
    <font>
      <b/>
      <sz val="10"/>
      <color theme="0"/>
      <name val="Calibri"/>
      <family val="2"/>
      <scheme val="minor"/>
    </font>
    <font>
      <b/>
      <sz val="9"/>
      <color theme="0"/>
      <name val="Calibri"/>
      <family val="2"/>
      <scheme val="minor"/>
    </font>
    <font>
      <sz val="9"/>
      <name val="Arial"/>
      <family val="2"/>
      <charset val="1"/>
    </font>
    <font>
      <b/>
      <sz val="8"/>
      <color theme="0"/>
      <name val="Calibri"/>
      <family val="2"/>
      <scheme val="minor"/>
    </font>
    <font>
      <b/>
      <sz val="14"/>
      <color theme="1"/>
      <name val="Calibri"/>
      <family val="2"/>
      <scheme val="minor"/>
    </font>
    <font>
      <b/>
      <sz val="9"/>
      <name val="Arial"/>
      <family val="2"/>
      <charset val="1"/>
    </font>
    <font>
      <b/>
      <sz val="11"/>
      <name val="Calibri"/>
      <family val="2"/>
      <scheme val="minor"/>
    </font>
    <font>
      <b/>
      <sz val="9"/>
      <color theme="1"/>
      <name val="Arial"/>
      <family val="2"/>
      <charset val="1"/>
    </font>
    <font>
      <b/>
      <sz val="10"/>
      <color rgb="FF006666"/>
      <name val="Arial"/>
      <family val="2"/>
      <charset val="1"/>
    </font>
    <font>
      <b/>
      <sz val="10"/>
      <color theme="9" tint="-0.249977111117893"/>
      <name val="Arial"/>
      <family val="2"/>
      <charset val="1"/>
    </font>
    <font>
      <b/>
      <sz val="9"/>
      <color rgb="FF009999"/>
      <name val="Arial"/>
      <family val="2"/>
      <charset val="1"/>
    </font>
    <font>
      <b/>
      <sz val="9"/>
      <color theme="9" tint="-0.249977111117893"/>
      <name val="Arial"/>
      <family val="2"/>
      <charset val="1"/>
    </font>
    <font>
      <sz val="11"/>
      <color rgb="FF000000"/>
      <name val="Calibri"/>
      <family val="2"/>
    </font>
    <font>
      <sz val="11"/>
      <color theme="1"/>
      <name val="Calibri"/>
      <family val="2"/>
    </font>
    <font>
      <sz val="9"/>
      <color rgb="FF000000"/>
      <name val="Arial"/>
      <family val="2"/>
    </font>
    <font>
      <sz val="9"/>
      <color theme="1"/>
      <name val="Arial"/>
      <family val="2"/>
    </font>
    <font>
      <b/>
      <sz val="8"/>
      <color theme="1"/>
      <name val="Arial"/>
      <family val="2"/>
      <charset val="1"/>
    </font>
    <font>
      <b/>
      <sz val="7"/>
      <color theme="0"/>
      <name val="Calibri"/>
      <family val="2"/>
      <scheme val="minor"/>
    </font>
    <font>
      <sz val="7"/>
      <color theme="1"/>
      <name val="Calibri"/>
      <family val="2"/>
      <scheme val="minor"/>
    </font>
    <font>
      <b/>
      <sz val="7"/>
      <color theme="1"/>
      <name val="Calibri"/>
      <family val="2"/>
      <scheme val="minor"/>
    </font>
    <font>
      <b/>
      <sz val="7"/>
      <name val="Arial"/>
      <family val="2"/>
    </font>
    <font>
      <b/>
      <sz val="7"/>
      <name val="Arial"/>
      <family val="2"/>
      <charset val="1"/>
    </font>
    <font>
      <b/>
      <sz val="9"/>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C00000"/>
        <bgColor theme="4"/>
      </patternFill>
    </fill>
    <fill>
      <patternFill patternType="solid">
        <fgColor rgb="FF009999"/>
        <bgColor indexed="64"/>
      </patternFill>
    </fill>
    <fill>
      <patternFill patternType="solid">
        <fgColor rgb="FF009999"/>
        <bgColor theme="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Fill="1"/>
    <xf numFmtId="0" fontId="3" fillId="0" borderId="0" xfId="0" applyFont="1" applyFill="1" applyAlignment="1">
      <alignment wrapText="1"/>
    </xf>
    <xf numFmtId="164" fontId="1" fillId="0" borderId="4" xfId="1" applyNumberFormat="1" applyFont="1" applyFill="1" applyBorder="1" applyAlignment="1" applyProtection="1">
      <alignment vertical="center"/>
    </xf>
    <xf numFmtId="164" fontId="1" fillId="0" borderId="4" xfId="1" applyNumberFormat="1" applyFont="1" applyFill="1" applyBorder="1" applyAlignment="1" applyProtection="1">
      <alignment vertical="center" wrapText="1"/>
    </xf>
    <xf numFmtId="0" fontId="0" fillId="0" borderId="0" xfId="0" applyFill="1"/>
    <xf numFmtId="0" fontId="7" fillId="0" borderId="0" xfId="0" applyFont="1"/>
    <xf numFmtId="0" fontId="0" fillId="0" borderId="0" xfId="0" applyAlignment="1"/>
    <xf numFmtId="164" fontId="1" fillId="0" borderId="4" xfId="1" applyNumberFormat="1" applyFont="1" applyFill="1" applyBorder="1" applyAlignment="1" applyProtection="1">
      <alignment horizontal="center" vertical="center"/>
    </xf>
    <xf numFmtId="0" fontId="6" fillId="0" borderId="4" xfId="1" applyFont="1" applyFill="1" applyBorder="1" applyAlignment="1" applyProtection="1">
      <alignment vertical="center" wrapText="1"/>
    </xf>
    <xf numFmtId="164" fontId="1" fillId="2" borderId="4" xfId="1" applyNumberFormat="1" applyFont="1" applyFill="1" applyBorder="1" applyAlignment="1" applyProtection="1">
      <alignment horizontal="center" vertical="center"/>
    </xf>
    <xf numFmtId="164" fontId="1" fillId="2" borderId="4" xfId="1" applyNumberFormat="1" applyFont="1" applyFill="1" applyBorder="1" applyAlignment="1" applyProtection="1">
      <alignment vertical="center" wrapText="1"/>
    </xf>
    <xf numFmtId="164" fontId="1" fillId="2" borderId="4" xfId="1" applyNumberFormat="1" applyFont="1" applyFill="1" applyBorder="1" applyAlignment="1" applyProtection="1">
      <alignment vertical="center"/>
    </xf>
    <xf numFmtId="0" fontId="9" fillId="3" borderId="1" xfId="1" applyFont="1" applyFill="1" applyBorder="1" applyAlignment="1" applyProtection="1">
      <alignment horizontal="center" vertical="center" wrapText="1"/>
    </xf>
    <xf numFmtId="164" fontId="9" fillId="3" borderId="1" xfId="1" applyNumberFormat="1" applyFont="1" applyFill="1" applyBorder="1" applyAlignment="1" applyProtection="1">
      <alignment horizontal="center" vertical="center" wrapText="1"/>
    </xf>
    <xf numFmtId="164" fontId="2" fillId="3" borderId="1" xfId="1" applyNumberFormat="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1" fillId="0" borderId="4" xfId="1" applyFont="1" applyFill="1" applyBorder="1" applyAlignment="1" applyProtection="1">
      <alignment vertical="center" textRotation="90" wrapText="1"/>
    </xf>
    <xf numFmtId="0" fontId="1" fillId="2" borderId="4" xfId="1" applyFont="1" applyFill="1" applyBorder="1" applyAlignment="1" applyProtection="1">
      <alignment vertical="center" textRotation="90" wrapText="1"/>
    </xf>
    <xf numFmtId="0" fontId="8" fillId="0" borderId="0" xfId="0" applyFont="1" applyAlignment="1">
      <alignment vertical="center"/>
    </xf>
    <xf numFmtId="0" fontId="16" fillId="0" borderId="0" xfId="0" applyFont="1" applyAlignment="1">
      <alignment vertical="center"/>
    </xf>
    <xf numFmtId="0" fontId="17" fillId="0" borderId="4" xfId="1" applyFont="1" applyFill="1" applyBorder="1" applyAlignment="1" applyProtection="1">
      <alignment vertical="center" wrapText="1"/>
    </xf>
    <xf numFmtId="0" fontId="12" fillId="5" borderId="1" xfId="1" applyFont="1" applyFill="1" applyBorder="1" applyAlignment="1" applyProtection="1">
      <alignment horizontal="center" vertical="center" wrapText="1"/>
    </xf>
    <xf numFmtId="0" fontId="13" fillId="5" borderId="3" xfId="1" applyFont="1" applyFill="1" applyBorder="1" applyAlignment="1" applyProtection="1">
      <alignment horizontal="center" vertical="center" wrapText="1"/>
    </xf>
    <xf numFmtId="0" fontId="13" fillId="5" borderId="1" xfId="1" applyFont="1" applyFill="1" applyBorder="1" applyAlignment="1" applyProtection="1">
      <alignment horizontal="center" vertical="center" wrapText="1"/>
    </xf>
    <xf numFmtId="0" fontId="14" fillId="0" borderId="4" xfId="1" applyFont="1" applyFill="1" applyBorder="1" applyAlignment="1" applyProtection="1">
      <alignment vertical="center" wrapText="1"/>
    </xf>
    <xf numFmtId="164" fontId="1" fillId="0" borderId="4" xfId="1" applyNumberFormat="1" applyFont="1" applyFill="1" applyBorder="1" applyAlignment="1" applyProtection="1">
      <alignment horizontal="center" vertical="center" textRotation="90"/>
    </xf>
    <xf numFmtId="164" fontId="1" fillId="0" borderId="4" xfId="1" applyNumberFormat="1" applyFont="1" applyFill="1" applyBorder="1" applyAlignment="1" applyProtection="1">
      <alignment vertical="center" textRotation="90" wrapText="1"/>
    </xf>
    <xf numFmtId="164" fontId="1" fillId="2" borderId="4" xfId="1" applyNumberFormat="1" applyFont="1" applyFill="1" applyBorder="1" applyAlignment="1" applyProtection="1">
      <alignment horizontal="center" vertical="center" textRotation="90"/>
    </xf>
    <xf numFmtId="164" fontId="1" fillId="2" borderId="4" xfId="1" applyNumberFormat="1" applyFont="1" applyFill="1" applyBorder="1" applyAlignment="1" applyProtection="1">
      <alignment vertical="center" textRotation="90" wrapText="1"/>
    </xf>
    <xf numFmtId="164" fontId="10" fillId="0" borderId="4" xfId="1" applyNumberFormat="1" applyFont="1" applyFill="1" applyBorder="1" applyAlignment="1" applyProtection="1">
      <alignment horizontal="center" vertical="center" textRotation="90"/>
    </xf>
    <xf numFmtId="164" fontId="10" fillId="0" borderId="4" xfId="1" applyNumberFormat="1" applyFont="1" applyFill="1" applyBorder="1" applyAlignment="1" applyProtection="1">
      <alignment vertical="center" textRotation="90" wrapText="1"/>
    </xf>
    <xf numFmtId="0" fontId="10" fillId="0" borderId="4" xfId="1" applyFont="1" applyFill="1" applyBorder="1" applyAlignment="1" applyProtection="1">
      <alignment vertical="center" textRotation="90" wrapText="1"/>
    </xf>
    <xf numFmtId="0" fontId="19" fillId="0" borderId="4" xfId="1" applyFont="1" applyFill="1" applyBorder="1" applyAlignment="1" applyProtection="1">
      <alignment vertical="center" wrapText="1"/>
    </xf>
    <xf numFmtId="4" fontId="19" fillId="0" borderId="4" xfId="1" applyNumberFormat="1" applyFont="1" applyFill="1" applyBorder="1" applyAlignment="1" applyProtection="1">
      <alignment vertical="center" wrapText="1"/>
    </xf>
    <xf numFmtId="0" fontId="14" fillId="6" borderId="4" xfId="1" applyFont="1" applyFill="1" applyBorder="1" applyAlignment="1" applyProtection="1">
      <alignment vertical="center" wrapText="1"/>
    </xf>
    <xf numFmtId="4" fontId="17" fillId="6" borderId="4" xfId="1" applyNumberFormat="1" applyFont="1" applyFill="1" applyBorder="1" applyAlignment="1" applyProtection="1">
      <alignment vertical="center" wrapText="1"/>
    </xf>
    <xf numFmtId="0" fontId="17" fillId="6" borderId="4" xfId="1" applyFont="1" applyFill="1" applyBorder="1" applyAlignment="1" applyProtection="1">
      <alignment vertical="center" wrapText="1"/>
    </xf>
    <xf numFmtId="0" fontId="6" fillId="6" borderId="4" xfId="1" applyFont="1" applyFill="1" applyBorder="1" applyAlignment="1" applyProtection="1">
      <alignment vertical="center" wrapText="1"/>
    </xf>
    <xf numFmtId="4" fontId="17" fillId="0" borderId="4" xfId="1" applyNumberFormat="1" applyFont="1" applyFill="1" applyBorder="1" applyAlignment="1" applyProtection="1">
      <alignment vertical="center" wrapText="1"/>
    </xf>
    <xf numFmtId="4" fontId="19" fillId="6" borderId="4" xfId="1" applyNumberFormat="1" applyFont="1" applyFill="1" applyBorder="1" applyAlignment="1" applyProtection="1">
      <alignment vertical="center" wrapText="1"/>
    </xf>
    <xf numFmtId="0" fontId="11" fillId="0" borderId="4" xfId="1" applyFont="1" applyFill="1" applyBorder="1" applyAlignment="1" applyProtection="1">
      <alignment vertical="center" wrapText="1"/>
    </xf>
    <xf numFmtId="0" fontId="3" fillId="0" borderId="0" xfId="0" applyFont="1" applyAlignment="1">
      <alignment horizontal="left" vertical="center"/>
    </xf>
    <xf numFmtId="0" fontId="3" fillId="0" borderId="0" xfId="0" applyFont="1" applyAlignment="1">
      <alignment vertical="center"/>
    </xf>
    <xf numFmtId="0" fontId="17" fillId="0" borderId="4"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7" fillId="6" borderId="4" xfId="1" applyFont="1" applyFill="1" applyBorder="1" applyAlignment="1" applyProtection="1">
      <alignment horizontal="center" vertical="center" wrapText="1"/>
    </xf>
    <xf numFmtId="0" fontId="3" fillId="0" borderId="0" xfId="0" applyFont="1"/>
    <xf numFmtId="0" fontId="6" fillId="0" borderId="4"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26" fillId="0" borderId="0" xfId="0" applyFont="1" applyBorder="1" applyAlignment="1">
      <alignment horizontal="justify" vertical="top" wrapText="1"/>
    </xf>
    <xf numFmtId="0" fontId="27" fillId="0" borderId="0" xfId="0" applyFont="1" applyBorder="1" applyAlignment="1">
      <alignment horizontal="justify" vertical="top" wrapText="1"/>
    </xf>
    <xf numFmtId="0" fontId="25" fillId="0" borderId="0" xfId="0" applyFont="1" applyBorder="1" applyAlignment="1">
      <alignment horizontal="justify" vertical="top" wrapText="1"/>
    </xf>
    <xf numFmtId="0" fontId="24" fillId="0" borderId="0" xfId="0" applyFont="1" applyBorder="1" applyAlignment="1">
      <alignment horizontal="justify" vertical="top" wrapText="1"/>
    </xf>
    <xf numFmtId="9" fontId="14" fillId="0" borderId="4" xfId="1" applyNumberFormat="1" applyFont="1" applyFill="1" applyBorder="1" applyAlignment="1" applyProtection="1">
      <alignment vertical="center" wrapText="1"/>
    </xf>
    <xf numFmtId="9" fontId="14" fillId="6" borderId="4" xfId="1" applyNumberFormat="1" applyFont="1" applyFill="1" applyBorder="1" applyAlignment="1" applyProtection="1">
      <alignment vertical="center" wrapText="1"/>
    </xf>
    <xf numFmtId="1" fontId="23" fillId="0" borderId="4" xfId="1" applyNumberFormat="1" applyFont="1" applyFill="1" applyBorder="1" applyAlignment="1" applyProtection="1">
      <alignment horizontal="center" vertical="center" wrapText="1"/>
    </xf>
    <xf numFmtId="1" fontId="23" fillId="6" borderId="4" xfId="1" applyNumberFormat="1" applyFont="1" applyFill="1" applyBorder="1" applyAlignment="1" applyProtection="1">
      <alignment horizontal="center" vertical="center" wrapText="1"/>
    </xf>
    <xf numFmtId="0" fontId="14" fillId="0" borderId="4" xfId="1" applyFont="1" applyFill="1" applyBorder="1" applyAlignment="1" applyProtection="1">
      <alignment vertical="center" textRotation="90" wrapText="1"/>
    </xf>
    <xf numFmtId="0" fontId="14" fillId="0" borderId="4" xfId="1" applyFont="1" applyFill="1" applyBorder="1" applyAlignment="1" applyProtection="1">
      <alignment horizontal="center" vertical="center" wrapText="1"/>
    </xf>
    <xf numFmtId="0" fontId="14" fillId="6" borderId="4" xfId="1" applyFont="1" applyFill="1" applyBorder="1" applyAlignment="1" applyProtection="1">
      <alignment vertical="center" textRotation="90" wrapText="1"/>
    </xf>
    <xf numFmtId="0" fontId="14" fillId="6" borderId="4" xfId="1" applyFont="1" applyFill="1" applyBorder="1" applyAlignment="1" applyProtection="1">
      <alignment horizontal="center" vertical="center" wrapText="1"/>
    </xf>
    <xf numFmtId="3" fontId="17" fillId="0" borderId="4" xfId="1" applyNumberFormat="1" applyFont="1" applyFill="1" applyBorder="1" applyAlignment="1" applyProtection="1">
      <alignment vertical="center" wrapText="1"/>
    </xf>
    <xf numFmtId="3" fontId="19" fillId="0" borderId="4" xfId="1" applyNumberFormat="1" applyFont="1" applyFill="1" applyBorder="1" applyAlignment="1" applyProtection="1">
      <alignment vertical="center" wrapText="1"/>
    </xf>
    <xf numFmtId="0" fontId="30" fillId="0" borderId="0" xfId="0" applyFont="1" applyAlignment="1">
      <alignment wrapText="1"/>
    </xf>
    <xf numFmtId="0" fontId="31" fillId="0" borderId="0" xfId="0" applyFont="1" applyAlignment="1">
      <alignment vertical="center"/>
    </xf>
    <xf numFmtId="0" fontId="29" fillId="5" borderId="2" xfId="1" applyFont="1" applyFill="1" applyBorder="1" applyAlignment="1" applyProtection="1">
      <alignment horizontal="center" vertical="center" wrapText="1"/>
    </xf>
    <xf numFmtId="0" fontId="32" fillId="0" borderId="4" xfId="1" applyFont="1" applyFill="1" applyBorder="1" applyAlignment="1" applyProtection="1">
      <alignment vertical="center" textRotation="90" wrapText="1"/>
    </xf>
    <xf numFmtId="0" fontId="32" fillId="6" borderId="4" xfId="1" applyFont="1" applyFill="1" applyBorder="1" applyAlignment="1" applyProtection="1">
      <alignment vertical="center" textRotation="90" wrapText="1"/>
    </xf>
    <xf numFmtId="0" fontId="33" fillId="0" borderId="4" xfId="1" applyFont="1" applyFill="1" applyBorder="1" applyAlignment="1" applyProtection="1">
      <alignment vertical="center" textRotation="90" wrapText="1"/>
    </xf>
    <xf numFmtId="0" fontId="29" fillId="5" borderId="2" xfId="1" applyFont="1" applyFill="1" applyBorder="1" applyAlignment="1" applyProtection="1">
      <alignment horizontal="center" vertical="center" textRotation="90" wrapText="1"/>
    </xf>
    <xf numFmtId="0" fontId="33" fillId="0" borderId="4" xfId="1" applyFont="1" applyFill="1" applyBorder="1" applyAlignment="1" applyProtection="1">
      <alignment horizontal="center" vertical="center" textRotation="90" wrapText="1"/>
    </xf>
    <xf numFmtId="0" fontId="33" fillId="6" borderId="4" xfId="1" applyFont="1" applyFill="1" applyBorder="1" applyAlignment="1" applyProtection="1">
      <alignment horizontal="center" vertical="center" textRotation="90" wrapText="1"/>
    </xf>
    <xf numFmtId="0" fontId="29" fillId="4" borderId="3" xfId="1" applyFont="1" applyFill="1" applyBorder="1" applyAlignment="1" applyProtection="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4" fontId="28" fillId="0" borderId="4" xfId="1" applyNumberFormat="1" applyFont="1" applyFill="1" applyBorder="1" applyAlignment="1" applyProtection="1">
      <alignment horizontal="center" vertical="center" wrapText="1"/>
    </xf>
    <xf numFmtId="4" fontId="28" fillId="0" borderId="0" xfId="1" applyNumberFormat="1" applyFont="1" applyFill="1" applyBorder="1" applyAlignment="1" applyProtection="1">
      <alignment horizontal="center" vertical="center" wrapText="1"/>
    </xf>
    <xf numFmtId="4" fontId="19" fillId="0" borderId="0" xfId="1" applyNumberFormat="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4" fontId="0" fillId="0" borderId="0" xfId="0" applyNumberFormat="1" applyFill="1" applyBorder="1"/>
    <xf numFmtId="0" fontId="14" fillId="0" borderId="4" xfId="1" applyFont="1" applyFill="1" applyBorder="1" applyAlignment="1" applyProtection="1">
      <alignment horizontal="left" vertical="center" wrapText="1"/>
    </xf>
    <xf numFmtId="4" fontId="27" fillId="0" borderId="4" xfId="1" applyNumberFormat="1" applyFont="1" applyFill="1" applyBorder="1" applyAlignment="1" applyProtection="1">
      <alignment horizontal="left" vertical="center" wrapText="1"/>
    </xf>
    <xf numFmtId="0" fontId="14" fillId="0" borderId="4" xfId="1" applyNumberFormat="1" applyFont="1" applyFill="1" applyBorder="1" applyAlignment="1" applyProtection="1">
      <alignment horizontal="left" vertical="center" wrapText="1"/>
    </xf>
    <xf numFmtId="4" fontId="27" fillId="0" borderId="4" xfId="1" applyNumberFormat="1" applyFont="1" applyFill="1" applyBorder="1" applyAlignment="1" applyProtection="1">
      <alignment vertical="center" wrapText="1"/>
    </xf>
    <xf numFmtId="0" fontId="15" fillId="5" borderId="1" xfId="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20" fillId="0" borderId="4" xfId="1" applyFont="1" applyFill="1" applyBorder="1" applyAlignment="1" applyProtection="1">
      <alignment horizontal="center" vertical="center" wrapText="1"/>
    </xf>
    <xf numFmtId="1" fontId="21" fillId="0" borderId="4" xfId="1" applyNumberFormat="1" applyFont="1" applyFill="1" applyBorder="1" applyAlignment="1" applyProtection="1">
      <alignment horizontal="center" vertical="center" wrapText="1"/>
    </xf>
    <xf numFmtId="0" fontId="20" fillId="6" borderId="4" xfId="1" applyFont="1" applyFill="1" applyBorder="1" applyAlignment="1" applyProtection="1">
      <alignment horizontal="center" vertical="center" wrapText="1"/>
    </xf>
    <xf numFmtId="1" fontId="21" fillId="6" borderId="4" xfId="1" applyNumberFormat="1" applyFont="1" applyFill="1" applyBorder="1" applyAlignment="1" applyProtection="1">
      <alignment horizontal="center" vertical="center" wrapText="1"/>
    </xf>
    <xf numFmtId="3" fontId="22" fillId="0" borderId="4" xfId="1" applyNumberFormat="1" applyFont="1" applyFill="1" applyBorder="1" applyAlignment="1" applyProtection="1">
      <alignment horizontal="center" vertical="center" wrapText="1"/>
    </xf>
    <xf numFmtId="3" fontId="22" fillId="6" borderId="4" xfId="1" applyNumberFormat="1" applyFont="1" applyFill="1" applyBorder="1" applyAlignment="1" applyProtection="1">
      <alignment horizontal="center" vertical="center" wrapText="1"/>
    </xf>
    <xf numFmtId="4" fontId="0" fillId="0" borderId="0" xfId="0" applyNumberFormat="1" applyFill="1"/>
    <xf numFmtId="3" fontId="28" fillId="6" borderId="4" xfId="1" applyNumberFormat="1" applyFont="1" applyFill="1" applyBorder="1" applyAlignment="1" applyProtection="1">
      <alignment horizontal="center" vertical="center" wrapText="1"/>
    </xf>
    <xf numFmtId="3" fontId="14" fillId="6" borderId="4" xfId="1" applyNumberFormat="1" applyFont="1" applyFill="1" applyBorder="1" applyAlignment="1" applyProtection="1">
      <alignment horizontal="center" vertical="center" wrapText="1"/>
    </xf>
    <xf numFmtId="3" fontId="14" fillId="6" borderId="4" xfId="1" applyNumberFormat="1" applyFont="1" applyFill="1" applyBorder="1" applyAlignment="1" applyProtection="1">
      <alignment vertical="center" textRotation="90" wrapText="1"/>
    </xf>
    <xf numFmtId="3" fontId="19" fillId="6" borderId="4" xfId="1" applyNumberFormat="1" applyFont="1" applyFill="1" applyBorder="1" applyAlignment="1" applyProtection="1">
      <alignment horizontal="center" vertical="center" wrapText="1"/>
    </xf>
    <xf numFmtId="3" fontId="19" fillId="0" borderId="4" xfId="1" applyNumberFormat="1" applyFont="1" applyFill="1" applyBorder="1" applyAlignment="1" applyProtection="1">
      <alignment horizontal="center" vertical="center" wrapText="1"/>
    </xf>
    <xf numFmtId="0" fontId="34" fillId="0" borderId="0" xfId="0" applyFont="1" applyAlignment="1">
      <alignment vertical="center"/>
    </xf>
    <xf numFmtId="0" fontId="18" fillId="0" borderId="0" xfId="0" applyFont="1" applyFill="1" applyAlignment="1">
      <alignment horizontal="right" vertical="center"/>
    </xf>
    <xf numFmtId="0" fontId="18" fillId="6" borderId="0" xfId="0" applyFont="1" applyFill="1" applyAlignment="1">
      <alignment horizontal="right" vertical="center"/>
    </xf>
    <xf numFmtId="0" fontId="16" fillId="0" borderId="0" xfId="0" applyFont="1" applyAlignment="1">
      <alignment horizontal="center" vertical="center"/>
    </xf>
  </cellXfs>
  <cellStyles count="3">
    <cellStyle name="Millares 2" xfId="2" xr:uid="{00000000-0005-0000-0000-000000000000}"/>
    <cellStyle name="Normal" xfId="0" builtinId="0"/>
    <cellStyle name="Normal 2" xfId="1" xr:uid="{00000000-0005-0000-0000-000002000000}"/>
  </cellStyles>
  <dxfs count="0"/>
  <tableStyles count="0" defaultTableStyle="TableStyleMedium2" defaultPivotStyle="PivotStyleLight16"/>
  <colors>
    <mruColors>
      <color rgb="FF76CFD8"/>
      <color rgb="FFFFFFCC"/>
      <color rgb="FF009999"/>
      <color rgb="FF006666"/>
      <color rgb="FFCC0099"/>
      <color rgb="FF993366"/>
      <color rgb="FFFF3399"/>
      <color rgb="FFFDE7F8"/>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34193</xdr:colOff>
      <xdr:row>0</xdr:row>
      <xdr:rowOff>0</xdr:rowOff>
    </xdr:from>
    <xdr:to>
      <xdr:col>5</xdr:col>
      <xdr:colOff>262642</xdr:colOff>
      <xdr:row>2</xdr:row>
      <xdr:rowOff>118045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2735" r="44867" b="15042"/>
        <a:stretch>
          <a:fillRect/>
        </a:stretch>
      </xdr:blipFill>
      <xdr:spPr>
        <a:xfrm>
          <a:off x="34193" y="0"/>
          <a:ext cx="1948147" cy="550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386821</xdr:colOff>
      <xdr:row>4</xdr:row>
      <xdr:rowOff>91179</xdr:rowOff>
    </xdr:to>
    <xdr:pic>
      <xdr:nvPicPr>
        <xdr:cNvPr id="3" name="2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543" r="43658" b="15042"/>
        <a:stretch>
          <a:fillRect/>
        </a:stretch>
      </xdr:blipFill>
      <xdr:spPr>
        <a:xfrm>
          <a:off x="0" y="0"/>
          <a:ext cx="2064564" cy="6700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39"/>
  <sheetViews>
    <sheetView tabSelected="1" topLeftCell="C19" zoomScale="140" zoomScaleNormal="140" workbookViewId="0">
      <selection activeCell="AD8" sqref="AD8"/>
    </sheetView>
  </sheetViews>
  <sheetFormatPr baseColWidth="10" defaultRowHeight="15" x14ac:dyDescent="0.25"/>
  <cols>
    <col min="1" max="1" width="7.7109375" hidden="1" customWidth="1"/>
    <col min="2" max="2" width="13.28515625" style="1" hidden="1" customWidth="1"/>
    <col min="3" max="3" width="3" style="66" customWidth="1"/>
    <col min="4" max="4" width="12.28515625" style="1" customWidth="1"/>
    <col min="5" max="5" width="10.42578125" style="1" customWidth="1"/>
    <col min="6" max="6" width="7.85546875" style="3" customWidth="1"/>
    <col min="7" max="7" width="6" customWidth="1"/>
    <col min="8" max="13" width="5.7109375" customWidth="1"/>
    <col min="14" max="19" width="5.7109375" hidden="1" customWidth="1"/>
    <col min="20" max="22" width="5.7109375" customWidth="1"/>
    <col min="23" max="23" width="5.28515625" customWidth="1"/>
    <col min="24" max="25" width="5.140625" customWidth="1"/>
    <col min="26" max="26" width="7.5703125" style="88" customWidth="1"/>
    <col min="27" max="27" width="6" style="88" customWidth="1"/>
  </cols>
  <sheetData>
    <row r="2" spans="1:30" ht="18.75" x14ac:dyDescent="0.25">
      <c r="E2" s="105" t="s">
        <v>131</v>
      </c>
      <c r="F2" s="105"/>
      <c r="G2" s="105"/>
      <c r="H2" s="105"/>
      <c r="I2" s="105"/>
      <c r="J2" s="105"/>
      <c r="K2" s="105"/>
      <c r="L2" s="105"/>
      <c r="M2" s="105"/>
      <c r="N2" s="105"/>
      <c r="O2" s="105"/>
      <c r="P2" s="105"/>
      <c r="Q2" s="105"/>
      <c r="R2" s="105"/>
      <c r="S2" s="105"/>
      <c r="T2" s="105"/>
      <c r="U2" s="105"/>
      <c r="V2" s="105"/>
      <c r="W2" s="105"/>
      <c r="X2" s="105"/>
      <c r="Y2" s="105"/>
      <c r="Z2" s="105"/>
      <c r="AA2" s="76"/>
      <c r="AB2" s="21"/>
    </row>
    <row r="3" spans="1:30" ht="15" customHeight="1" x14ac:dyDescent="0.25">
      <c r="B3" s="20"/>
      <c r="C3" s="67"/>
      <c r="D3" s="20"/>
      <c r="E3" s="20"/>
      <c r="F3" s="20"/>
    </row>
    <row r="4" spans="1:30" ht="15" customHeight="1" x14ac:dyDescent="0.25">
      <c r="B4" s="20"/>
      <c r="C4" s="104" t="s">
        <v>124</v>
      </c>
      <c r="D4" s="104"/>
      <c r="E4" s="43" t="s">
        <v>125</v>
      </c>
      <c r="F4" s="43"/>
      <c r="G4" s="49"/>
      <c r="H4" s="49"/>
      <c r="I4" s="49"/>
      <c r="J4" s="49"/>
      <c r="K4" s="49"/>
      <c r="L4" s="49"/>
      <c r="M4" s="49"/>
      <c r="N4" s="49"/>
      <c r="O4" s="49"/>
      <c r="P4" s="49"/>
      <c r="Q4" s="49"/>
      <c r="R4" s="49"/>
      <c r="S4" s="49"/>
      <c r="T4" s="49"/>
      <c r="U4" s="49"/>
      <c r="V4" s="49"/>
      <c r="W4" s="49"/>
      <c r="X4" s="49"/>
      <c r="Y4" s="49"/>
      <c r="Z4" s="77"/>
      <c r="AA4" s="77"/>
    </row>
    <row r="5" spans="1:30" ht="15" customHeight="1" x14ac:dyDescent="0.25">
      <c r="B5" s="20"/>
      <c r="C5" s="67" t="s">
        <v>126</v>
      </c>
      <c r="D5" s="44"/>
      <c r="E5" s="49" t="s">
        <v>130</v>
      </c>
      <c r="F5" s="44"/>
      <c r="G5" s="49"/>
      <c r="H5" s="49"/>
      <c r="I5" s="49"/>
      <c r="J5" s="49"/>
      <c r="K5" s="49"/>
      <c r="L5" s="49"/>
      <c r="M5" s="49"/>
      <c r="N5" s="49"/>
      <c r="O5" s="49"/>
      <c r="P5" s="49"/>
      <c r="Q5" s="49"/>
      <c r="R5" s="49"/>
      <c r="S5" s="49"/>
      <c r="T5" s="49"/>
      <c r="U5" s="49"/>
      <c r="V5" s="49"/>
      <c r="W5" s="49"/>
      <c r="X5" s="49"/>
      <c r="Y5" s="49"/>
      <c r="Z5" s="77"/>
      <c r="AA5" s="77"/>
    </row>
    <row r="6" spans="1:30" ht="15" customHeight="1" x14ac:dyDescent="0.25">
      <c r="A6" s="8"/>
      <c r="B6" s="20"/>
      <c r="C6" s="67"/>
      <c r="D6" s="20"/>
      <c r="E6" s="20"/>
      <c r="F6" s="20"/>
      <c r="G6" s="8"/>
    </row>
    <row r="7" spans="1:30" s="7" customFormat="1" ht="51" customHeight="1" x14ac:dyDescent="0.25">
      <c r="A7" s="16" t="s">
        <v>0</v>
      </c>
      <c r="B7" s="17" t="s">
        <v>1</v>
      </c>
      <c r="C7" s="72" t="s">
        <v>109</v>
      </c>
      <c r="D7" s="24" t="s">
        <v>129</v>
      </c>
      <c r="E7" s="25" t="s">
        <v>108</v>
      </c>
      <c r="F7" s="75" t="s">
        <v>152</v>
      </c>
      <c r="G7" s="68" t="s">
        <v>153</v>
      </c>
      <c r="H7" s="87" t="s">
        <v>110</v>
      </c>
      <c r="I7" s="87" t="s">
        <v>111</v>
      </c>
      <c r="J7" s="87" t="s">
        <v>112</v>
      </c>
      <c r="K7" s="87" t="s">
        <v>113</v>
      </c>
      <c r="L7" s="87" t="s">
        <v>114</v>
      </c>
      <c r="M7" s="87" t="s">
        <v>115</v>
      </c>
      <c r="N7" s="87" t="s">
        <v>116</v>
      </c>
      <c r="O7" s="87" t="s">
        <v>117</v>
      </c>
      <c r="P7" s="87" t="s">
        <v>118</v>
      </c>
      <c r="Q7" s="87" t="s">
        <v>119</v>
      </c>
      <c r="R7" s="87" t="s">
        <v>120</v>
      </c>
      <c r="S7" s="87" t="s">
        <v>121</v>
      </c>
      <c r="T7" s="87" t="s">
        <v>116</v>
      </c>
      <c r="U7" s="87" t="s">
        <v>158</v>
      </c>
      <c r="V7" s="87" t="s">
        <v>118</v>
      </c>
      <c r="W7" s="87" t="s">
        <v>119</v>
      </c>
      <c r="X7" s="87" t="s">
        <v>162</v>
      </c>
      <c r="Y7" s="87" t="s">
        <v>121</v>
      </c>
      <c r="Z7" s="87" t="s">
        <v>122</v>
      </c>
      <c r="AA7" s="87" t="s">
        <v>123</v>
      </c>
    </row>
    <row r="8" spans="1:30" ht="49.5" customHeight="1" x14ac:dyDescent="0.25">
      <c r="A8" s="9">
        <v>0</v>
      </c>
      <c r="B8" s="5"/>
      <c r="C8" s="73" t="s">
        <v>2</v>
      </c>
      <c r="D8" s="26" t="s">
        <v>82</v>
      </c>
      <c r="E8" s="26" t="s">
        <v>83</v>
      </c>
      <c r="F8" s="45">
        <v>35.69</v>
      </c>
      <c r="G8" s="56">
        <v>1</v>
      </c>
      <c r="H8" s="63"/>
      <c r="I8" s="63"/>
      <c r="J8" s="63"/>
      <c r="K8" s="63"/>
      <c r="L8" s="63"/>
      <c r="M8" s="63"/>
      <c r="N8" s="61"/>
      <c r="O8" s="61"/>
      <c r="P8" s="60"/>
      <c r="Q8" s="60"/>
      <c r="R8" s="60"/>
      <c r="S8" s="60"/>
      <c r="T8" s="63"/>
      <c r="U8" s="63"/>
      <c r="V8" s="63"/>
      <c r="W8" s="63"/>
      <c r="X8" s="63"/>
      <c r="Y8" s="63"/>
      <c r="Z8" s="47">
        <v>35.69</v>
      </c>
      <c r="AA8" s="58">
        <f t="shared" ref="AA8:AA31" si="0">Z8*100/F8</f>
        <v>100</v>
      </c>
    </row>
    <row r="9" spans="1:30" ht="41.25" customHeight="1" x14ac:dyDescent="0.25">
      <c r="A9" s="9">
        <v>0</v>
      </c>
      <c r="B9" s="5"/>
      <c r="C9" s="73" t="s">
        <v>3</v>
      </c>
      <c r="D9" s="26" t="s">
        <v>21</v>
      </c>
      <c r="E9" s="26"/>
      <c r="F9" s="45">
        <v>90</v>
      </c>
      <c r="G9" s="56">
        <v>1</v>
      </c>
      <c r="H9" s="63"/>
      <c r="I9" s="63"/>
      <c r="J9" s="63"/>
      <c r="K9" s="63"/>
      <c r="L9" s="63"/>
      <c r="M9" s="63"/>
      <c r="N9" s="61"/>
      <c r="O9" s="61"/>
      <c r="P9" s="60"/>
      <c r="Q9" s="60"/>
      <c r="R9" s="60"/>
      <c r="S9" s="60"/>
      <c r="T9" s="63"/>
      <c r="U9" s="63"/>
      <c r="V9" s="63"/>
      <c r="W9" s="63"/>
      <c r="X9" s="63"/>
      <c r="Y9" s="63"/>
      <c r="Z9" s="47">
        <v>90</v>
      </c>
      <c r="AA9" s="58">
        <f t="shared" si="0"/>
        <v>100</v>
      </c>
    </row>
    <row r="10" spans="1:30" ht="34.5" customHeight="1" x14ac:dyDescent="0.25">
      <c r="A10" s="9"/>
      <c r="B10" s="5"/>
      <c r="C10" s="73"/>
      <c r="D10" s="36" t="s">
        <v>84</v>
      </c>
      <c r="E10" s="36" t="s">
        <v>85</v>
      </c>
      <c r="F10" s="100">
        <v>4822</v>
      </c>
      <c r="G10" s="57">
        <v>1</v>
      </c>
      <c r="H10" s="97">
        <v>224</v>
      </c>
      <c r="I10" s="97">
        <v>653</v>
      </c>
      <c r="J10" s="97">
        <v>336</v>
      </c>
      <c r="K10" s="97">
        <v>816</v>
      </c>
      <c r="L10" s="97">
        <v>284</v>
      </c>
      <c r="M10" s="97">
        <v>398</v>
      </c>
      <c r="N10" s="98">
        <v>0</v>
      </c>
      <c r="O10" s="98">
        <v>0</v>
      </c>
      <c r="P10" s="99"/>
      <c r="Q10" s="99"/>
      <c r="R10" s="99"/>
      <c r="S10" s="99"/>
      <c r="T10" s="97">
        <v>330</v>
      </c>
      <c r="U10" s="97">
        <v>266</v>
      </c>
      <c r="V10" s="97">
        <v>172</v>
      </c>
      <c r="W10" s="97">
        <f>W12+W13+W14+W15+W16+W17+W18+W19+W20</f>
        <v>343</v>
      </c>
      <c r="X10" s="97">
        <f>X12+X13+X14+X15+X16+X17+X18+X19+X20</f>
        <v>318</v>
      </c>
      <c r="Y10" s="97">
        <f>Y12+Y13+Y14+Y15+Y16+Y17+Y18+Y19+Y20</f>
        <v>234</v>
      </c>
      <c r="Z10" s="95">
        <f>Z12+Z13+Z14+Z15+Z16+Z17+Z18+Z19+Z20</f>
        <v>4892</v>
      </c>
      <c r="AA10" s="59">
        <f t="shared" si="0"/>
        <v>101.45167980091249</v>
      </c>
    </row>
    <row r="11" spans="1:30" s="6" customFormat="1" ht="57.75" hidden="1" customHeight="1" x14ac:dyDescent="0.25">
      <c r="A11" s="11">
        <v>1</v>
      </c>
      <c r="B11" s="12" t="s">
        <v>84</v>
      </c>
      <c r="C11" s="74" t="s">
        <v>4</v>
      </c>
      <c r="D11" s="26" t="s">
        <v>161</v>
      </c>
      <c r="E11" s="83" t="s">
        <v>85</v>
      </c>
      <c r="F11" s="101">
        <f>F12+F13+F14+F15</f>
        <v>1924</v>
      </c>
      <c r="G11" s="56">
        <v>1</v>
      </c>
      <c r="H11" s="78">
        <f>H12+H13+H14+H15</f>
        <v>225</v>
      </c>
      <c r="I11" s="78">
        <f t="shared" ref="I11:V11" si="1">I12+I13+I14+I15</f>
        <v>186</v>
      </c>
      <c r="J11" s="78">
        <f t="shared" si="1"/>
        <v>138</v>
      </c>
      <c r="K11" s="78">
        <f t="shared" si="1"/>
        <v>350</v>
      </c>
      <c r="L11" s="78">
        <f t="shared" si="1"/>
        <v>77</v>
      </c>
      <c r="M11" s="78">
        <f t="shared" si="1"/>
        <v>146</v>
      </c>
      <c r="N11" s="78">
        <f t="shared" si="1"/>
        <v>0</v>
      </c>
      <c r="O11" s="78">
        <f t="shared" si="1"/>
        <v>0</v>
      </c>
      <c r="P11" s="78">
        <f t="shared" si="1"/>
        <v>0</v>
      </c>
      <c r="Q11" s="78">
        <f t="shared" si="1"/>
        <v>0</v>
      </c>
      <c r="R11" s="78">
        <f t="shared" si="1"/>
        <v>0</v>
      </c>
      <c r="S11" s="78">
        <f t="shared" si="1"/>
        <v>0</v>
      </c>
      <c r="T11" s="78">
        <f t="shared" si="1"/>
        <v>166</v>
      </c>
      <c r="U11" s="78">
        <f t="shared" si="1"/>
        <v>268</v>
      </c>
      <c r="V11" s="78">
        <f t="shared" si="1"/>
        <v>172</v>
      </c>
      <c r="W11" s="78"/>
      <c r="X11" s="78"/>
      <c r="Y11" s="78"/>
      <c r="Z11" s="94">
        <f>H11+I11+J11+K11+L11+M11+N11+O11+P11+Q11+R11+S11+T11+U11+V11</f>
        <v>1728</v>
      </c>
      <c r="AA11" s="58">
        <f t="shared" si="0"/>
        <v>89.812889812889807</v>
      </c>
      <c r="AC11" s="79"/>
    </row>
    <row r="12" spans="1:30" s="6" customFormat="1" ht="57.75" customHeight="1" x14ac:dyDescent="0.25">
      <c r="A12" s="11"/>
      <c r="B12" s="12"/>
      <c r="C12" s="73" t="s">
        <v>5</v>
      </c>
      <c r="D12" s="84" t="s">
        <v>134</v>
      </c>
      <c r="E12" s="84" t="s">
        <v>136</v>
      </c>
      <c r="F12" s="101">
        <v>1900</v>
      </c>
      <c r="G12" s="56">
        <v>1</v>
      </c>
      <c r="H12" s="61">
        <v>224</v>
      </c>
      <c r="I12" s="61">
        <v>185</v>
      </c>
      <c r="J12" s="61">
        <v>136</v>
      </c>
      <c r="K12" s="61">
        <v>349</v>
      </c>
      <c r="L12" s="61">
        <v>74</v>
      </c>
      <c r="M12" s="61">
        <v>144</v>
      </c>
      <c r="N12" s="61"/>
      <c r="O12" s="61"/>
      <c r="P12" s="60"/>
      <c r="Q12" s="60"/>
      <c r="R12" s="60"/>
      <c r="S12" s="60"/>
      <c r="T12" s="61">
        <v>163</v>
      </c>
      <c r="U12" s="61">
        <v>263</v>
      </c>
      <c r="V12" s="61">
        <v>171</v>
      </c>
      <c r="W12" s="61">
        <v>74</v>
      </c>
      <c r="X12" s="61">
        <v>177</v>
      </c>
      <c r="Y12" s="61">
        <v>0</v>
      </c>
      <c r="Z12" s="94">
        <f>H12+I12+J12+K12+L12+M12+N12+O12+P12+Q12+R12+S12+T12+U12+V12+W12+X12+Y12</f>
        <v>1960</v>
      </c>
      <c r="AA12" s="58">
        <f t="shared" si="0"/>
        <v>103.15789473684211</v>
      </c>
      <c r="AC12" s="80"/>
    </row>
    <row r="13" spans="1:30" s="6" customFormat="1" ht="57.75" customHeight="1" x14ac:dyDescent="0.25">
      <c r="A13" s="11"/>
      <c r="B13" s="12"/>
      <c r="C13" s="73" t="s">
        <v>5</v>
      </c>
      <c r="D13" s="83" t="s">
        <v>160</v>
      </c>
      <c r="E13" s="85" t="s">
        <v>159</v>
      </c>
      <c r="F13" s="46">
        <v>12</v>
      </c>
      <c r="G13" s="56">
        <v>1</v>
      </c>
      <c r="H13" s="61">
        <v>1</v>
      </c>
      <c r="I13" s="61">
        <v>1</v>
      </c>
      <c r="J13" s="61">
        <v>1</v>
      </c>
      <c r="K13" s="61">
        <v>1</v>
      </c>
      <c r="L13" s="61">
        <v>1</v>
      </c>
      <c r="M13" s="61">
        <v>1</v>
      </c>
      <c r="N13" s="61"/>
      <c r="O13" s="61"/>
      <c r="P13" s="60"/>
      <c r="Q13" s="60"/>
      <c r="R13" s="60"/>
      <c r="S13" s="60"/>
      <c r="T13" s="61">
        <v>1</v>
      </c>
      <c r="U13" s="61">
        <v>1</v>
      </c>
      <c r="V13" s="61">
        <v>1</v>
      </c>
      <c r="W13" s="61">
        <v>1</v>
      </c>
      <c r="X13" s="61">
        <v>1</v>
      </c>
      <c r="Y13" s="61">
        <v>1</v>
      </c>
      <c r="Z13" s="94">
        <f t="shared" ref="Z13:Z20" si="2">H13+I13+J13+K13+L13+M13+N13+O13+P13+Q13+R13+S13+T13+U13+V13+W13+X13+Y13</f>
        <v>12</v>
      </c>
      <c r="AA13" s="58">
        <f t="shared" si="0"/>
        <v>100</v>
      </c>
      <c r="AC13" s="81"/>
    </row>
    <row r="14" spans="1:30" s="6" customFormat="1" ht="57.75" customHeight="1" x14ac:dyDescent="0.25">
      <c r="A14" s="11"/>
      <c r="B14" s="12"/>
      <c r="C14" s="73" t="s">
        <v>5</v>
      </c>
      <c r="D14" s="84" t="s">
        <v>139</v>
      </c>
      <c r="E14" s="84" t="s">
        <v>132</v>
      </c>
      <c r="F14" s="101">
        <v>6</v>
      </c>
      <c r="G14" s="56">
        <v>1</v>
      </c>
      <c r="H14" s="61">
        <v>0</v>
      </c>
      <c r="I14" s="61">
        <v>0</v>
      </c>
      <c r="J14" s="61">
        <v>0</v>
      </c>
      <c r="K14" s="61">
        <v>0</v>
      </c>
      <c r="L14" s="61">
        <v>2</v>
      </c>
      <c r="M14" s="61">
        <v>0</v>
      </c>
      <c r="N14" s="61"/>
      <c r="O14" s="61"/>
      <c r="P14" s="60"/>
      <c r="Q14" s="60"/>
      <c r="R14" s="60"/>
      <c r="S14" s="60"/>
      <c r="T14" s="61">
        <v>1</v>
      </c>
      <c r="U14" s="61">
        <v>2</v>
      </c>
      <c r="V14" s="61">
        <v>0</v>
      </c>
      <c r="W14" s="61">
        <v>0</v>
      </c>
      <c r="X14" s="61">
        <v>0</v>
      </c>
      <c r="Y14" s="61">
        <v>1</v>
      </c>
      <c r="Z14" s="94">
        <f t="shared" si="2"/>
        <v>6</v>
      </c>
      <c r="AA14" s="58">
        <f t="shared" si="0"/>
        <v>100</v>
      </c>
      <c r="AC14" s="80"/>
    </row>
    <row r="15" spans="1:30" s="6" customFormat="1" ht="57.75" customHeight="1" x14ac:dyDescent="0.25">
      <c r="A15" s="11"/>
      <c r="B15" s="12"/>
      <c r="C15" s="73" t="s">
        <v>5</v>
      </c>
      <c r="D15" s="84" t="s">
        <v>140</v>
      </c>
      <c r="E15" s="84" t="s">
        <v>141</v>
      </c>
      <c r="F15" s="101">
        <v>6</v>
      </c>
      <c r="G15" s="56">
        <v>1</v>
      </c>
      <c r="H15" s="61">
        <v>0</v>
      </c>
      <c r="I15" s="61">
        <v>0</v>
      </c>
      <c r="J15" s="61">
        <v>1</v>
      </c>
      <c r="K15" s="61">
        <v>0</v>
      </c>
      <c r="L15" s="61">
        <v>0</v>
      </c>
      <c r="M15" s="61">
        <v>1</v>
      </c>
      <c r="N15" s="61"/>
      <c r="O15" s="61"/>
      <c r="P15" s="60"/>
      <c r="Q15" s="60"/>
      <c r="R15" s="60"/>
      <c r="S15" s="60"/>
      <c r="T15" s="61">
        <v>1</v>
      </c>
      <c r="U15" s="61">
        <v>2</v>
      </c>
      <c r="V15" s="61">
        <v>0</v>
      </c>
      <c r="W15" s="61">
        <v>0</v>
      </c>
      <c r="X15" s="61">
        <v>0</v>
      </c>
      <c r="Y15" s="61">
        <v>1</v>
      </c>
      <c r="Z15" s="94">
        <f t="shared" si="2"/>
        <v>6</v>
      </c>
      <c r="AA15" s="58">
        <f t="shared" si="0"/>
        <v>100</v>
      </c>
      <c r="AC15" s="80"/>
    </row>
    <row r="16" spans="1:30" s="6" customFormat="1" ht="63" customHeight="1" x14ac:dyDescent="0.25">
      <c r="A16" s="11"/>
      <c r="B16" s="12"/>
      <c r="C16" s="73" t="s">
        <v>5</v>
      </c>
      <c r="D16" s="84" t="s">
        <v>135</v>
      </c>
      <c r="E16" s="84" t="s">
        <v>133</v>
      </c>
      <c r="F16" s="101">
        <v>360</v>
      </c>
      <c r="G16" s="56">
        <v>1</v>
      </c>
      <c r="H16" s="61">
        <v>0</v>
      </c>
      <c r="I16" s="61">
        <v>48</v>
      </c>
      <c r="J16" s="61">
        <v>51</v>
      </c>
      <c r="K16" s="61">
        <v>40</v>
      </c>
      <c r="L16" s="61">
        <v>53</v>
      </c>
      <c r="M16" s="61">
        <v>37</v>
      </c>
      <c r="N16" s="61"/>
      <c r="O16" s="61"/>
      <c r="P16" s="60"/>
      <c r="Q16" s="60"/>
      <c r="R16" s="60"/>
      <c r="S16" s="60"/>
      <c r="T16" s="61">
        <v>0</v>
      </c>
      <c r="U16" s="61">
        <v>0</v>
      </c>
      <c r="V16" s="61">
        <v>0</v>
      </c>
      <c r="W16" s="61">
        <v>54</v>
      </c>
      <c r="X16" s="61">
        <v>40</v>
      </c>
      <c r="Y16" s="61">
        <v>39</v>
      </c>
      <c r="Z16" s="94">
        <f t="shared" si="2"/>
        <v>362</v>
      </c>
      <c r="AA16" s="58">
        <f t="shared" si="0"/>
        <v>100.55555555555556</v>
      </c>
      <c r="AC16" s="80"/>
      <c r="AD16" s="52"/>
    </row>
    <row r="17" spans="1:30" s="6" customFormat="1" ht="51.75" customHeight="1" x14ac:dyDescent="0.25">
      <c r="A17" s="11"/>
      <c r="B17" s="12"/>
      <c r="C17" s="73" t="s">
        <v>5</v>
      </c>
      <c r="D17" s="84" t="s">
        <v>137</v>
      </c>
      <c r="E17" s="84" t="s">
        <v>138</v>
      </c>
      <c r="F17" s="101">
        <v>280</v>
      </c>
      <c r="G17" s="56">
        <v>1</v>
      </c>
      <c r="H17" s="61">
        <v>220</v>
      </c>
      <c r="I17" s="61">
        <v>0</v>
      </c>
      <c r="J17" s="61">
        <v>0</v>
      </c>
      <c r="K17" s="61">
        <v>0</v>
      </c>
      <c r="L17" s="61">
        <v>0</v>
      </c>
      <c r="M17" s="61">
        <v>0</v>
      </c>
      <c r="N17" s="61"/>
      <c r="O17" s="61"/>
      <c r="P17" s="60"/>
      <c r="Q17" s="60"/>
      <c r="R17" s="60"/>
      <c r="S17" s="60"/>
      <c r="T17" s="61">
        <v>0</v>
      </c>
      <c r="U17" s="61">
        <v>0</v>
      </c>
      <c r="V17" s="61">
        <v>0</v>
      </c>
      <c r="W17" s="61">
        <v>60</v>
      </c>
      <c r="X17" s="61">
        <v>0</v>
      </c>
      <c r="Y17" s="61">
        <v>0</v>
      </c>
      <c r="Z17" s="94">
        <f t="shared" si="2"/>
        <v>280</v>
      </c>
      <c r="AA17" s="58">
        <f t="shared" si="0"/>
        <v>100</v>
      </c>
      <c r="AC17" s="80"/>
      <c r="AD17" s="53"/>
    </row>
    <row r="18" spans="1:30" s="6" customFormat="1" ht="76.5" customHeight="1" x14ac:dyDescent="0.25">
      <c r="A18" s="9">
        <v>1</v>
      </c>
      <c r="B18" s="5" t="s">
        <v>84</v>
      </c>
      <c r="C18" s="73" t="s">
        <v>5</v>
      </c>
      <c r="D18" s="84" t="s">
        <v>142</v>
      </c>
      <c r="E18" s="84" t="s">
        <v>143</v>
      </c>
      <c r="F18" s="46">
        <v>1800</v>
      </c>
      <c r="G18" s="56">
        <v>1</v>
      </c>
      <c r="H18" s="61">
        <v>0</v>
      </c>
      <c r="I18" s="61">
        <v>414</v>
      </c>
      <c r="J18" s="61">
        <v>285</v>
      </c>
      <c r="K18" s="61">
        <v>72</v>
      </c>
      <c r="L18" s="61">
        <v>144</v>
      </c>
      <c r="M18" s="61">
        <v>217</v>
      </c>
      <c r="N18" s="61"/>
      <c r="O18" s="61"/>
      <c r="P18" s="60"/>
      <c r="Q18" s="60"/>
      <c r="R18" s="60"/>
      <c r="S18" s="60"/>
      <c r="T18" s="61">
        <v>166</v>
      </c>
      <c r="U18" s="61">
        <v>263</v>
      </c>
      <c r="V18" s="61">
        <v>0</v>
      </c>
      <c r="W18" s="61">
        <v>24</v>
      </c>
      <c r="X18" s="61">
        <v>60</v>
      </c>
      <c r="Y18" s="61">
        <v>165</v>
      </c>
      <c r="Z18" s="94">
        <f t="shared" si="2"/>
        <v>1810</v>
      </c>
      <c r="AA18" s="58">
        <f t="shared" si="0"/>
        <v>100.55555555555556</v>
      </c>
      <c r="AC18" s="81"/>
      <c r="AD18" s="54"/>
    </row>
    <row r="19" spans="1:30" s="6" customFormat="1" ht="75" customHeight="1" x14ac:dyDescent="0.25">
      <c r="A19" s="9">
        <v>1</v>
      </c>
      <c r="B19" s="5" t="s">
        <v>84</v>
      </c>
      <c r="C19" s="73" t="s">
        <v>5</v>
      </c>
      <c r="D19" s="86" t="s">
        <v>144</v>
      </c>
      <c r="E19" s="86" t="s">
        <v>156</v>
      </c>
      <c r="F19" s="46">
        <v>320</v>
      </c>
      <c r="G19" s="56">
        <v>1</v>
      </c>
      <c r="H19" s="61">
        <v>0</v>
      </c>
      <c r="I19" s="61">
        <v>0</v>
      </c>
      <c r="J19" s="61">
        <v>0</v>
      </c>
      <c r="K19" s="61">
        <v>0</v>
      </c>
      <c r="L19" s="61">
        <v>0</v>
      </c>
      <c r="M19" s="61">
        <v>0</v>
      </c>
      <c r="N19" s="61"/>
      <c r="O19" s="61"/>
      <c r="P19" s="60"/>
      <c r="Q19" s="60"/>
      <c r="R19" s="60"/>
      <c r="S19" s="60"/>
      <c r="T19" s="61">
        <v>0</v>
      </c>
      <c r="U19" s="61">
        <v>0</v>
      </c>
      <c r="V19" s="61">
        <v>130</v>
      </c>
      <c r="W19" s="61">
        <v>130</v>
      </c>
      <c r="X19" s="61">
        <v>40</v>
      </c>
      <c r="Y19" s="61">
        <v>19</v>
      </c>
      <c r="Z19" s="94">
        <f t="shared" si="2"/>
        <v>319</v>
      </c>
      <c r="AA19" s="58">
        <f t="shared" si="0"/>
        <v>99.6875</v>
      </c>
      <c r="AC19" s="81"/>
      <c r="AD19" s="54"/>
    </row>
    <row r="20" spans="1:30" s="6" customFormat="1" ht="47.25" customHeight="1" x14ac:dyDescent="0.25">
      <c r="A20" s="9">
        <v>1</v>
      </c>
      <c r="B20" s="5" t="s">
        <v>84</v>
      </c>
      <c r="C20" s="73" t="s">
        <v>5</v>
      </c>
      <c r="D20" s="86" t="s">
        <v>145</v>
      </c>
      <c r="E20" s="86" t="s">
        <v>146</v>
      </c>
      <c r="F20" s="46">
        <v>137</v>
      </c>
      <c r="G20" s="56">
        <v>1</v>
      </c>
      <c r="H20" s="61">
        <v>4</v>
      </c>
      <c r="I20" s="61">
        <v>106</v>
      </c>
      <c r="J20" s="61">
        <v>0</v>
      </c>
      <c r="K20" s="61">
        <v>6</v>
      </c>
      <c r="L20" s="61">
        <v>13</v>
      </c>
      <c r="M20" s="61">
        <v>0</v>
      </c>
      <c r="N20" s="61"/>
      <c r="O20" s="61"/>
      <c r="P20" s="60"/>
      <c r="Q20" s="60"/>
      <c r="R20" s="60"/>
      <c r="S20" s="60"/>
      <c r="T20" s="61">
        <v>0</v>
      </c>
      <c r="U20" s="61">
        <v>0</v>
      </c>
      <c r="V20" s="61">
        <v>0</v>
      </c>
      <c r="W20" s="61">
        <v>0</v>
      </c>
      <c r="X20" s="61">
        <v>0</v>
      </c>
      <c r="Y20" s="61">
        <v>8</v>
      </c>
      <c r="Z20" s="94">
        <f t="shared" si="2"/>
        <v>137</v>
      </c>
      <c r="AA20" s="58">
        <f t="shared" si="0"/>
        <v>100</v>
      </c>
      <c r="AC20" s="81"/>
      <c r="AD20" s="54"/>
    </row>
    <row r="21" spans="1:30" s="6" customFormat="1" ht="47.25" customHeight="1" x14ac:dyDescent="0.25">
      <c r="A21" s="13">
        <v>2</v>
      </c>
      <c r="B21" s="12" t="s">
        <v>86</v>
      </c>
      <c r="C21" s="74" t="s">
        <v>5</v>
      </c>
      <c r="D21" s="36" t="s">
        <v>6</v>
      </c>
      <c r="E21" s="36" t="s">
        <v>86</v>
      </c>
      <c r="F21" s="48">
        <f>F22+F23+F24+F25+F26+F27+F28+F29+F30+F31</f>
        <v>6926</v>
      </c>
      <c r="G21" s="57">
        <v>1</v>
      </c>
      <c r="H21" s="63">
        <f>H22+H23+H24+H25+H26+H27+H28+H29+H30+H31</f>
        <v>472</v>
      </c>
      <c r="I21" s="63">
        <f t="shared" ref="I21:M21" si="3">I22+I23+I24+I25+I26+I27+I28+I29+I30+I31</f>
        <v>530</v>
      </c>
      <c r="J21" s="63">
        <v>623</v>
      </c>
      <c r="K21" s="63">
        <f t="shared" si="3"/>
        <v>532</v>
      </c>
      <c r="L21" s="63">
        <f t="shared" si="3"/>
        <v>530</v>
      </c>
      <c r="M21" s="63">
        <f t="shared" si="3"/>
        <v>526</v>
      </c>
      <c r="N21" s="63" t="e">
        <f>N22+N23+N24+N25+N26+N27+N28+N29+N30+N31+#REF!</f>
        <v>#REF!</v>
      </c>
      <c r="O21" s="63" t="e">
        <f>O22+O23+O24+O25+O26+O27+O28+O29+O30+O31+#REF!</f>
        <v>#REF!</v>
      </c>
      <c r="P21" s="62"/>
      <c r="Q21" s="62"/>
      <c r="R21" s="62"/>
      <c r="S21" s="62"/>
      <c r="T21" s="63">
        <v>425</v>
      </c>
      <c r="U21" s="63">
        <f t="shared" ref="U21:X21" si="4">U22+U23+U24+U25+U26+U27+U28+U29+U30+U31</f>
        <v>531</v>
      </c>
      <c r="V21" s="63">
        <f t="shared" si="4"/>
        <v>638</v>
      </c>
      <c r="W21" s="63">
        <f t="shared" si="4"/>
        <v>526</v>
      </c>
      <c r="X21" s="63">
        <f t="shared" si="4"/>
        <v>532</v>
      </c>
      <c r="Y21" s="63">
        <v>874</v>
      </c>
      <c r="Z21" s="95">
        <f>Y21+X21+W21+V21+U21+T21+M21+L21+K21+J21+I21+H21</f>
        <v>6739</v>
      </c>
      <c r="AA21" s="59">
        <f t="shared" si="0"/>
        <v>97.300028876696501</v>
      </c>
      <c r="AC21" s="82"/>
    </row>
    <row r="22" spans="1:30" s="6" customFormat="1" ht="39" customHeight="1" x14ac:dyDescent="0.25">
      <c r="A22" s="4">
        <v>2</v>
      </c>
      <c r="B22" s="5" t="s">
        <v>86</v>
      </c>
      <c r="C22" s="73" t="s">
        <v>5</v>
      </c>
      <c r="D22" s="26" t="s">
        <v>89</v>
      </c>
      <c r="E22" s="26" t="s">
        <v>87</v>
      </c>
      <c r="F22" s="46">
        <v>12</v>
      </c>
      <c r="G22" s="56">
        <v>1</v>
      </c>
      <c r="H22" s="61">
        <v>1</v>
      </c>
      <c r="I22" s="61">
        <v>1</v>
      </c>
      <c r="J22" s="61">
        <v>1</v>
      </c>
      <c r="K22" s="61">
        <v>1</v>
      </c>
      <c r="L22" s="61">
        <v>1</v>
      </c>
      <c r="M22" s="61">
        <v>1</v>
      </c>
      <c r="N22" s="61"/>
      <c r="O22" s="61"/>
      <c r="P22" s="60"/>
      <c r="Q22" s="60"/>
      <c r="R22" s="60"/>
      <c r="S22" s="60"/>
      <c r="T22" s="61">
        <v>1</v>
      </c>
      <c r="U22" s="61">
        <v>1</v>
      </c>
      <c r="V22" s="61">
        <v>1</v>
      </c>
      <c r="W22" s="61">
        <v>1</v>
      </c>
      <c r="X22" s="61">
        <v>1</v>
      </c>
      <c r="Y22" s="61">
        <v>1</v>
      </c>
      <c r="Z22" s="94">
        <f t="shared" ref="Z22:Z31" si="5">H22+I22+J22+K22+L22+M22+N22+O22+P22+Q22+R22+S22+T22+U22+V22+W22+X22+Y22</f>
        <v>12</v>
      </c>
      <c r="AA22" s="58">
        <f t="shared" si="0"/>
        <v>100</v>
      </c>
      <c r="AB22" s="96"/>
    </row>
    <row r="23" spans="1:30" s="6" customFormat="1" ht="42.75" customHeight="1" x14ac:dyDescent="0.25">
      <c r="A23" s="4">
        <v>2</v>
      </c>
      <c r="B23" s="5" t="s">
        <v>86</v>
      </c>
      <c r="C23" s="73" t="s">
        <v>5</v>
      </c>
      <c r="D23" s="26" t="s">
        <v>90</v>
      </c>
      <c r="E23" s="26" t="s">
        <v>88</v>
      </c>
      <c r="F23" s="46">
        <v>27</v>
      </c>
      <c r="G23" s="56">
        <v>1</v>
      </c>
      <c r="H23" s="61">
        <v>3</v>
      </c>
      <c r="I23" s="61">
        <v>2</v>
      </c>
      <c r="J23" s="61">
        <v>2</v>
      </c>
      <c r="K23" s="61">
        <v>2</v>
      </c>
      <c r="L23" s="61">
        <v>2</v>
      </c>
      <c r="M23" s="61">
        <v>2</v>
      </c>
      <c r="N23" s="61"/>
      <c r="O23" s="61"/>
      <c r="P23" s="60"/>
      <c r="Q23" s="60"/>
      <c r="R23" s="60"/>
      <c r="S23" s="60"/>
      <c r="T23" s="61">
        <v>2</v>
      </c>
      <c r="U23" s="61">
        <v>3</v>
      </c>
      <c r="V23" s="61">
        <v>2</v>
      </c>
      <c r="W23" s="61">
        <v>3</v>
      </c>
      <c r="X23" s="61">
        <v>2</v>
      </c>
      <c r="Y23" s="61">
        <v>7</v>
      </c>
      <c r="Z23" s="94">
        <f t="shared" si="5"/>
        <v>32</v>
      </c>
      <c r="AA23" s="58">
        <f t="shared" si="0"/>
        <v>118.51851851851852</v>
      </c>
    </row>
    <row r="24" spans="1:30" s="6" customFormat="1" ht="47.25" customHeight="1" x14ac:dyDescent="0.25">
      <c r="A24" s="4">
        <v>2</v>
      </c>
      <c r="B24" s="5" t="s">
        <v>86</v>
      </c>
      <c r="C24" s="73" t="s">
        <v>5</v>
      </c>
      <c r="D24" s="26" t="s">
        <v>91</v>
      </c>
      <c r="E24" s="26" t="s">
        <v>99</v>
      </c>
      <c r="F24" s="46">
        <v>17</v>
      </c>
      <c r="G24" s="56">
        <v>1</v>
      </c>
      <c r="H24" s="61">
        <v>2</v>
      </c>
      <c r="I24" s="61">
        <v>3</v>
      </c>
      <c r="J24" s="61">
        <v>0</v>
      </c>
      <c r="K24" s="61">
        <v>2</v>
      </c>
      <c r="L24" s="61">
        <v>2</v>
      </c>
      <c r="M24" s="61">
        <v>1</v>
      </c>
      <c r="N24" s="61"/>
      <c r="O24" s="61"/>
      <c r="P24" s="60"/>
      <c r="Q24" s="60"/>
      <c r="R24" s="60"/>
      <c r="S24" s="60"/>
      <c r="T24" s="61">
        <v>2</v>
      </c>
      <c r="U24" s="61">
        <v>0</v>
      </c>
      <c r="V24" s="61">
        <v>1</v>
      </c>
      <c r="W24" s="61">
        <v>1</v>
      </c>
      <c r="X24" s="61">
        <v>1</v>
      </c>
      <c r="Y24" s="61">
        <v>3</v>
      </c>
      <c r="Z24" s="94">
        <f t="shared" si="5"/>
        <v>18</v>
      </c>
      <c r="AA24" s="58">
        <f t="shared" si="0"/>
        <v>105.88235294117646</v>
      </c>
    </row>
    <row r="25" spans="1:30" s="6" customFormat="1" ht="50.25" customHeight="1" x14ac:dyDescent="0.25">
      <c r="A25" s="4">
        <v>2</v>
      </c>
      <c r="B25" s="5" t="s">
        <v>86</v>
      </c>
      <c r="C25" s="73" t="s">
        <v>5</v>
      </c>
      <c r="D25" s="26" t="s">
        <v>92</v>
      </c>
      <c r="E25" s="26" t="s">
        <v>100</v>
      </c>
      <c r="F25" s="46">
        <v>26</v>
      </c>
      <c r="G25" s="56">
        <v>1</v>
      </c>
      <c r="H25" s="61">
        <v>6</v>
      </c>
      <c r="I25" s="61">
        <v>0</v>
      </c>
      <c r="J25" s="61">
        <v>1</v>
      </c>
      <c r="K25" s="61">
        <v>4</v>
      </c>
      <c r="L25" s="61">
        <v>0</v>
      </c>
      <c r="M25" s="61">
        <v>0</v>
      </c>
      <c r="N25" s="61"/>
      <c r="O25" s="61"/>
      <c r="P25" s="60"/>
      <c r="Q25" s="60"/>
      <c r="R25" s="60"/>
      <c r="S25" s="60"/>
      <c r="T25" s="61">
        <v>0</v>
      </c>
      <c r="U25" s="61">
        <v>2</v>
      </c>
      <c r="V25" s="61">
        <v>1</v>
      </c>
      <c r="W25" s="61">
        <v>0</v>
      </c>
      <c r="X25" s="61">
        <v>1</v>
      </c>
      <c r="Y25" s="61">
        <v>4</v>
      </c>
      <c r="Z25" s="94">
        <f t="shared" si="5"/>
        <v>19</v>
      </c>
      <c r="AA25" s="58">
        <f t="shared" si="0"/>
        <v>73.07692307692308</v>
      </c>
    </row>
    <row r="26" spans="1:30" s="6" customFormat="1" ht="55.5" customHeight="1" x14ac:dyDescent="0.25">
      <c r="A26" s="4">
        <v>2</v>
      </c>
      <c r="B26" s="5" t="s">
        <v>86</v>
      </c>
      <c r="C26" s="73" t="s">
        <v>5</v>
      </c>
      <c r="D26" s="26" t="s">
        <v>93</v>
      </c>
      <c r="E26" s="26" t="s">
        <v>101</v>
      </c>
      <c r="F26" s="101">
        <v>3500</v>
      </c>
      <c r="G26" s="56">
        <v>1</v>
      </c>
      <c r="H26" s="61">
        <v>295</v>
      </c>
      <c r="I26" s="61">
        <v>295</v>
      </c>
      <c r="J26" s="61">
        <v>295</v>
      </c>
      <c r="K26" s="61">
        <v>295</v>
      </c>
      <c r="L26" s="61">
        <v>295</v>
      </c>
      <c r="M26" s="61">
        <v>295</v>
      </c>
      <c r="N26" s="61"/>
      <c r="O26" s="61"/>
      <c r="P26" s="60"/>
      <c r="Q26" s="60"/>
      <c r="R26" s="60"/>
      <c r="S26" s="60"/>
      <c r="T26" s="61">
        <v>295</v>
      </c>
      <c r="U26" s="61">
        <v>295</v>
      </c>
      <c r="V26" s="61">
        <v>148</v>
      </c>
      <c r="W26" s="61">
        <v>295</v>
      </c>
      <c r="X26" s="61">
        <v>295</v>
      </c>
      <c r="Y26" s="61">
        <v>295</v>
      </c>
      <c r="Z26" s="94">
        <f t="shared" si="5"/>
        <v>3393</v>
      </c>
      <c r="AA26" s="58">
        <f t="shared" si="0"/>
        <v>96.942857142857136</v>
      </c>
    </row>
    <row r="27" spans="1:30" s="6" customFormat="1" ht="58.5" customHeight="1" x14ac:dyDescent="0.25">
      <c r="A27" s="4">
        <v>2</v>
      </c>
      <c r="B27" s="5" t="s">
        <v>86</v>
      </c>
      <c r="C27" s="73" t="s">
        <v>5</v>
      </c>
      <c r="D27" s="26" t="s">
        <v>94</v>
      </c>
      <c r="E27" s="26" t="s">
        <v>102</v>
      </c>
      <c r="F27" s="101">
        <v>220</v>
      </c>
      <c r="G27" s="56">
        <v>1</v>
      </c>
      <c r="H27" s="61">
        <v>10</v>
      </c>
      <c r="I27" s="61">
        <v>21</v>
      </c>
      <c r="J27" s="61">
        <v>18</v>
      </c>
      <c r="K27" s="61">
        <v>20</v>
      </c>
      <c r="L27" s="61">
        <v>22</v>
      </c>
      <c r="M27" s="61">
        <v>19</v>
      </c>
      <c r="N27" s="61"/>
      <c r="O27" s="61"/>
      <c r="P27" s="60"/>
      <c r="Q27" s="60"/>
      <c r="R27" s="60"/>
      <c r="S27" s="60"/>
      <c r="T27" s="61">
        <v>20</v>
      </c>
      <c r="U27" s="61">
        <v>22</v>
      </c>
      <c r="V27" s="61">
        <v>21</v>
      </c>
      <c r="W27" s="61">
        <v>18</v>
      </c>
      <c r="X27" s="61">
        <v>24</v>
      </c>
      <c r="Y27" s="61">
        <v>17</v>
      </c>
      <c r="Z27" s="94">
        <f t="shared" si="5"/>
        <v>232</v>
      </c>
      <c r="AA27" s="58">
        <f t="shared" si="0"/>
        <v>105.45454545454545</v>
      </c>
    </row>
    <row r="28" spans="1:30" s="6" customFormat="1" ht="57.75" customHeight="1" x14ac:dyDescent="0.25">
      <c r="A28" s="4">
        <v>2</v>
      </c>
      <c r="B28" s="5" t="s">
        <v>86</v>
      </c>
      <c r="C28" s="73" t="s">
        <v>5</v>
      </c>
      <c r="D28" s="26" t="s">
        <v>95</v>
      </c>
      <c r="E28" s="26" t="s">
        <v>103</v>
      </c>
      <c r="F28" s="101">
        <v>1820</v>
      </c>
      <c r="G28" s="56">
        <v>1</v>
      </c>
      <c r="H28" s="61">
        <v>155</v>
      </c>
      <c r="I28" s="61">
        <v>155</v>
      </c>
      <c r="J28" s="61">
        <v>155</v>
      </c>
      <c r="K28" s="61">
        <v>155</v>
      </c>
      <c r="L28" s="61">
        <v>155</v>
      </c>
      <c r="M28" s="61">
        <v>155</v>
      </c>
      <c r="N28" s="61"/>
      <c r="O28" s="61"/>
      <c r="P28" s="60"/>
      <c r="Q28" s="60"/>
      <c r="R28" s="60"/>
      <c r="S28" s="60"/>
      <c r="T28" s="61">
        <v>155</v>
      </c>
      <c r="U28" s="61">
        <v>155</v>
      </c>
      <c r="V28" s="61">
        <v>78</v>
      </c>
      <c r="W28" s="61">
        <v>155</v>
      </c>
      <c r="X28" s="61">
        <v>155</v>
      </c>
      <c r="Y28" s="61">
        <v>155</v>
      </c>
      <c r="Z28" s="94">
        <f t="shared" si="5"/>
        <v>1783</v>
      </c>
      <c r="AA28" s="58">
        <f t="shared" si="0"/>
        <v>97.967032967032964</v>
      </c>
    </row>
    <row r="29" spans="1:30" s="6" customFormat="1" ht="51.75" customHeight="1" x14ac:dyDescent="0.25">
      <c r="A29" s="4">
        <v>2</v>
      </c>
      <c r="B29" s="5" t="s">
        <v>86</v>
      </c>
      <c r="C29" s="73" t="s">
        <v>5</v>
      </c>
      <c r="D29" s="26" t="s">
        <v>96</v>
      </c>
      <c r="E29" s="26" t="s">
        <v>104</v>
      </c>
      <c r="F29" s="46">
        <v>353</v>
      </c>
      <c r="G29" s="56">
        <v>1</v>
      </c>
      <c r="H29" s="61">
        <v>0</v>
      </c>
      <c r="I29" s="61">
        <v>0</v>
      </c>
      <c r="J29" s="61">
        <v>0</v>
      </c>
      <c r="K29" s="61">
        <v>0</v>
      </c>
      <c r="L29" s="61">
        <v>0</v>
      </c>
      <c r="M29" s="61">
        <v>0</v>
      </c>
      <c r="N29" s="61"/>
      <c r="O29" s="61"/>
      <c r="P29" s="60"/>
      <c r="Q29" s="60"/>
      <c r="R29" s="60"/>
      <c r="S29" s="60"/>
      <c r="T29" s="61">
        <v>0</v>
      </c>
      <c r="U29" s="61">
        <v>0</v>
      </c>
      <c r="V29" s="61">
        <v>176</v>
      </c>
      <c r="W29" s="61">
        <v>0</v>
      </c>
      <c r="X29" s="61">
        <v>0</v>
      </c>
      <c r="Y29" s="61">
        <v>177</v>
      </c>
      <c r="Z29" s="94">
        <f t="shared" si="5"/>
        <v>353</v>
      </c>
      <c r="AA29" s="58">
        <f t="shared" si="0"/>
        <v>100</v>
      </c>
    </row>
    <row r="30" spans="1:30" s="6" customFormat="1" ht="51.75" customHeight="1" x14ac:dyDescent="0.25">
      <c r="A30" s="4">
        <v>2</v>
      </c>
      <c r="B30" s="5" t="s">
        <v>86</v>
      </c>
      <c r="C30" s="73" t="s">
        <v>5</v>
      </c>
      <c r="D30" s="26" t="s">
        <v>97</v>
      </c>
      <c r="E30" s="26" t="s">
        <v>105</v>
      </c>
      <c r="F30" s="46">
        <v>314</v>
      </c>
      <c r="G30" s="56">
        <v>1</v>
      </c>
      <c r="H30" s="61">
        <v>0</v>
      </c>
      <c r="I30" s="61">
        <v>0</v>
      </c>
      <c r="J30" s="61">
        <v>0</v>
      </c>
      <c r="K30" s="61">
        <v>0</v>
      </c>
      <c r="L30" s="61">
        <v>0</v>
      </c>
      <c r="M30" s="61">
        <v>0</v>
      </c>
      <c r="N30" s="61"/>
      <c r="O30" s="61"/>
      <c r="P30" s="60"/>
      <c r="Q30" s="60"/>
      <c r="R30" s="60"/>
      <c r="S30" s="60"/>
      <c r="T30" s="61">
        <v>0</v>
      </c>
      <c r="U30" s="61">
        <v>0</v>
      </c>
      <c r="V30" s="61">
        <v>157</v>
      </c>
      <c r="W30" s="61">
        <v>0</v>
      </c>
      <c r="X30" s="61">
        <v>0</v>
      </c>
      <c r="Y30" s="61">
        <v>157</v>
      </c>
      <c r="Z30" s="94">
        <f t="shared" si="5"/>
        <v>314</v>
      </c>
      <c r="AA30" s="58">
        <f t="shared" si="0"/>
        <v>100</v>
      </c>
    </row>
    <row r="31" spans="1:30" s="6" customFormat="1" ht="73.5" customHeight="1" x14ac:dyDescent="0.25">
      <c r="A31" s="4">
        <v>2</v>
      </c>
      <c r="B31" s="5" t="s">
        <v>86</v>
      </c>
      <c r="C31" s="73" t="s">
        <v>5</v>
      </c>
      <c r="D31" s="26" t="s">
        <v>98</v>
      </c>
      <c r="E31" s="26" t="s">
        <v>106</v>
      </c>
      <c r="F31" s="46">
        <v>637</v>
      </c>
      <c r="G31" s="56">
        <v>1</v>
      </c>
      <c r="H31" s="61">
        <v>0</v>
      </c>
      <c r="I31" s="61">
        <v>53</v>
      </c>
      <c r="J31" s="61">
        <v>53</v>
      </c>
      <c r="K31" s="61">
        <v>53</v>
      </c>
      <c r="L31" s="61">
        <v>53</v>
      </c>
      <c r="M31" s="61">
        <v>53</v>
      </c>
      <c r="N31" s="61"/>
      <c r="O31" s="61"/>
      <c r="P31" s="60"/>
      <c r="Q31" s="60"/>
      <c r="R31" s="60"/>
      <c r="S31" s="60"/>
      <c r="T31" s="61">
        <v>53</v>
      </c>
      <c r="U31" s="61">
        <v>53</v>
      </c>
      <c r="V31" s="61">
        <v>53</v>
      </c>
      <c r="W31" s="61">
        <v>53</v>
      </c>
      <c r="X31" s="61">
        <v>53</v>
      </c>
      <c r="Y31" s="61">
        <v>53</v>
      </c>
      <c r="Z31" s="94">
        <f t="shared" si="5"/>
        <v>583</v>
      </c>
      <c r="AA31" s="58">
        <f t="shared" si="0"/>
        <v>91.522762951334386</v>
      </c>
    </row>
    <row r="32" spans="1:30" x14ac:dyDescent="0.25">
      <c r="D32" s="55"/>
    </row>
    <row r="33" spans="4:4" x14ac:dyDescent="0.25">
      <c r="D33" s="54"/>
    </row>
    <row r="34" spans="4:4" x14ac:dyDescent="0.25">
      <c r="D34" s="54"/>
    </row>
    <row r="35" spans="4:4" x14ac:dyDescent="0.25">
      <c r="D35" s="54"/>
    </row>
    <row r="36" spans="4:4" x14ac:dyDescent="0.25">
      <c r="D36" s="54"/>
    </row>
    <row r="37" spans="4:4" x14ac:dyDescent="0.25">
      <c r="D37" s="54"/>
    </row>
    <row r="38" spans="4:4" x14ac:dyDescent="0.25">
      <c r="D38" s="54"/>
    </row>
    <row r="39" spans="4:4" x14ac:dyDescent="0.25">
      <c r="D39" s="54"/>
    </row>
  </sheetData>
  <mergeCells count="2">
    <mergeCell ref="C4:D4"/>
    <mergeCell ref="E2:Z2"/>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2"/>
  <sheetViews>
    <sheetView topLeftCell="C1" zoomScale="120" zoomScaleNormal="120" workbookViewId="0">
      <selection activeCell="AC7" sqref="AC7"/>
    </sheetView>
  </sheetViews>
  <sheetFormatPr baseColWidth="10" defaultRowHeight="15" x14ac:dyDescent="0.25"/>
  <cols>
    <col min="1" max="1" width="6.140625" hidden="1" customWidth="1"/>
    <col min="2" max="2" width="17.28515625" style="1" hidden="1" customWidth="1"/>
    <col min="3" max="3" width="2.85546875" style="66" customWidth="1"/>
    <col min="4" max="4" width="22.42578125" style="1" customWidth="1"/>
    <col min="5" max="5" width="13.5703125" style="1" customWidth="1"/>
    <col min="6" max="6" width="9.140625" style="3" customWidth="1"/>
    <col min="7" max="7" width="7" customWidth="1"/>
    <col min="8" max="13" width="5.7109375" customWidth="1"/>
    <col min="14" max="19" width="5.7109375" hidden="1" customWidth="1"/>
    <col min="20" max="21" width="5.7109375" customWidth="1"/>
    <col min="22" max="22" width="6.140625" style="88" customWidth="1"/>
    <col min="23" max="25" width="5.140625" style="88" customWidth="1"/>
    <col min="26" max="26" width="7" style="88" customWidth="1"/>
    <col min="27" max="27" width="7.42578125" style="88" customWidth="1"/>
  </cols>
  <sheetData>
    <row r="1" spans="1:27" ht="9" customHeight="1" x14ac:dyDescent="0.25"/>
    <row r="2" spans="1:27" ht="21.75" customHeight="1" x14ac:dyDescent="0.25">
      <c r="B2" s="20"/>
      <c r="C2" s="67"/>
      <c r="D2" s="20"/>
      <c r="E2" s="105" t="s">
        <v>127</v>
      </c>
      <c r="F2" s="105"/>
      <c r="G2" s="105"/>
      <c r="H2" s="105"/>
      <c r="I2" s="105"/>
      <c r="J2" s="105"/>
      <c r="K2" s="105"/>
      <c r="L2" s="105"/>
      <c r="M2" s="105"/>
      <c r="N2" s="105"/>
      <c r="O2" s="105"/>
      <c r="P2" s="105"/>
      <c r="Q2" s="105"/>
      <c r="R2" s="105"/>
      <c r="S2" s="105"/>
      <c r="T2" s="105"/>
      <c r="U2" s="105"/>
      <c r="V2" s="105"/>
      <c r="W2" s="105"/>
      <c r="X2" s="105"/>
      <c r="Y2" s="105"/>
      <c r="Z2" s="105"/>
    </row>
    <row r="3" spans="1:27" ht="14.25" customHeight="1" x14ac:dyDescent="0.25">
      <c r="B3" s="20"/>
      <c r="C3" s="67"/>
      <c r="D3" s="20"/>
      <c r="E3" s="20"/>
      <c r="F3" s="20"/>
    </row>
    <row r="4" spans="1:27" ht="26.25" hidden="1" customHeight="1" x14ac:dyDescent="0.25">
      <c r="A4" s="8"/>
      <c r="B4" s="20"/>
      <c r="C4" s="67"/>
      <c r="D4" s="20"/>
      <c r="E4" s="20"/>
      <c r="F4" s="20"/>
      <c r="G4" s="8"/>
      <c r="H4" s="8"/>
      <c r="I4" s="8"/>
    </row>
    <row r="5" spans="1:27" ht="26.25" customHeight="1" x14ac:dyDescent="0.25">
      <c r="A5" s="8"/>
      <c r="B5" s="20"/>
      <c r="C5" s="104" t="s">
        <v>124</v>
      </c>
      <c r="D5" s="104"/>
      <c r="E5" s="43" t="s">
        <v>125</v>
      </c>
      <c r="F5" s="43"/>
      <c r="G5" s="49"/>
      <c r="H5" s="49"/>
      <c r="I5" s="49"/>
      <c r="J5" s="49"/>
      <c r="K5" s="49"/>
      <c r="L5" s="49"/>
      <c r="M5" s="49"/>
      <c r="N5" s="49"/>
      <c r="O5" s="49"/>
      <c r="P5" s="49"/>
      <c r="Q5" s="49"/>
      <c r="R5" s="49"/>
      <c r="S5" s="49"/>
      <c r="T5" s="49"/>
      <c r="U5" s="49"/>
      <c r="V5" s="49"/>
      <c r="W5" s="49"/>
      <c r="X5" s="49"/>
      <c r="Y5" s="89"/>
      <c r="Z5" s="89"/>
    </row>
    <row r="6" spans="1:27" ht="26.25" customHeight="1" x14ac:dyDescent="0.25">
      <c r="A6" s="8"/>
      <c r="B6" s="20"/>
      <c r="C6" s="103"/>
      <c r="D6" s="102" t="s">
        <v>126</v>
      </c>
      <c r="E6" s="44" t="s">
        <v>163</v>
      </c>
      <c r="F6" s="44"/>
      <c r="G6" s="49"/>
      <c r="H6" s="49"/>
      <c r="I6" s="49"/>
      <c r="J6" s="49"/>
      <c r="K6" s="49"/>
      <c r="L6" s="49"/>
      <c r="M6" s="49"/>
      <c r="N6" s="49"/>
      <c r="O6" s="49"/>
      <c r="P6" s="49"/>
      <c r="Q6" s="49"/>
      <c r="R6" s="49"/>
      <c r="S6" s="49"/>
      <c r="T6" s="49"/>
      <c r="U6" s="49"/>
      <c r="V6" s="49"/>
      <c r="W6" s="49"/>
      <c r="X6" s="49"/>
      <c r="Y6" s="89"/>
      <c r="Z6" s="89"/>
    </row>
    <row r="7" spans="1:27" ht="16.5" customHeight="1" x14ac:dyDescent="0.25">
      <c r="A7" s="8"/>
      <c r="B7" s="20"/>
      <c r="C7" s="67"/>
      <c r="D7" s="102"/>
      <c r="E7" s="44"/>
      <c r="F7" s="44"/>
      <c r="G7" s="49"/>
      <c r="H7" s="49"/>
      <c r="I7" s="49"/>
      <c r="J7" s="49"/>
      <c r="K7" s="49"/>
      <c r="L7" s="49"/>
      <c r="M7" s="49"/>
      <c r="N7" s="49"/>
      <c r="O7" s="49"/>
      <c r="P7" s="49"/>
      <c r="Q7" s="49"/>
      <c r="R7" s="49"/>
      <c r="S7" s="49"/>
      <c r="T7" s="49"/>
      <c r="U7" s="49"/>
      <c r="V7" s="49"/>
      <c r="W7" s="49"/>
      <c r="X7" s="49"/>
      <c r="Y7" s="89"/>
      <c r="Z7" s="89"/>
    </row>
    <row r="8" spans="1:27" s="7" customFormat="1" ht="51.75" customHeight="1" x14ac:dyDescent="0.25">
      <c r="A8" s="15" t="s">
        <v>0</v>
      </c>
      <c r="B8" s="14" t="s">
        <v>1</v>
      </c>
      <c r="C8" s="68" t="s">
        <v>109</v>
      </c>
      <c r="D8" s="24" t="s">
        <v>107</v>
      </c>
      <c r="E8" s="25" t="s">
        <v>108</v>
      </c>
      <c r="F8" s="75" t="s">
        <v>152</v>
      </c>
      <c r="G8" s="68" t="s">
        <v>154</v>
      </c>
      <c r="H8" s="87" t="s">
        <v>110</v>
      </c>
      <c r="I8" s="87" t="s">
        <v>111</v>
      </c>
      <c r="J8" s="87" t="s">
        <v>112</v>
      </c>
      <c r="K8" s="87" t="s">
        <v>113</v>
      </c>
      <c r="L8" s="87" t="s">
        <v>114</v>
      </c>
      <c r="M8" s="87" t="s">
        <v>115</v>
      </c>
      <c r="N8" s="87" t="s">
        <v>116</v>
      </c>
      <c r="O8" s="87" t="s">
        <v>117</v>
      </c>
      <c r="P8" s="87" t="s">
        <v>118</v>
      </c>
      <c r="Q8" s="87" t="s">
        <v>119</v>
      </c>
      <c r="R8" s="87" t="s">
        <v>120</v>
      </c>
      <c r="S8" s="87" t="s">
        <v>121</v>
      </c>
      <c r="T8" s="87" t="s">
        <v>116</v>
      </c>
      <c r="U8" s="87" t="s">
        <v>158</v>
      </c>
      <c r="V8" s="87" t="s">
        <v>118</v>
      </c>
      <c r="W8" s="87" t="s">
        <v>119</v>
      </c>
      <c r="X8" s="87" t="s">
        <v>120</v>
      </c>
      <c r="Y8" s="87" t="s">
        <v>121</v>
      </c>
      <c r="Z8" s="87" t="s">
        <v>122</v>
      </c>
      <c r="AA8" s="23" t="s">
        <v>123</v>
      </c>
    </row>
    <row r="9" spans="1:27" ht="53.25" customHeight="1" x14ac:dyDescent="0.25">
      <c r="A9" s="27">
        <v>0</v>
      </c>
      <c r="B9" s="28"/>
      <c r="C9" s="69" t="s">
        <v>2</v>
      </c>
      <c r="D9" s="26" t="s">
        <v>20</v>
      </c>
      <c r="E9" s="26" t="s">
        <v>23</v>
      </c>
      <c r="F9" s="34">
        <v>29</v>
      </c>
      <c r="G9" s="56">
        <v>1</v>
      </c>
      <c r="H9" s="48"/>
      <c r="I9" s="51"/>
      <c r="J9" s="51"/>
      <c r="K9" s="51"/>
      <c r="L9" s="51"/>
      <c r="M9" s="51"/>
      <c r="N9" s="51"/>
      <c r="O9" s="50"/>
      <c r="P9" s="50"/>
      <c r="Q9" s="10"/>
      <c r="R9" s="10"/>
      <c r="S9" s="10"/>
      <c r="T9" s="39"/>
      <c r="U9" s="39"/>
      <c r="V9" s="51"/>
      <c r="W9" s="51"/>
      <c r="X9" s="51"/>
      <c r="Y9" s="51"/>
      <c r="Z9" s="90">
        <v>29</v>
      </c>
      <c r="AA9" s="91">
        <f t="shared" ref="AA9:AA48" si="0">Z9*100/F9</f>
        <v>100</v>
      </c>
    </row>
    <row r="10" spans="1:27" ht="38.25" customHeight="1" x14ac:dyDescent="0.25">
      <c r="A10" s="27">
        <v>0</v>
      </c>
      <c r="B10" s="28"/>
      <c r="C10" s="69" t="s">
        <v>3</v>
      </c>
      <c r="D10" s="26" t="s">
        <v>21</v>
      </c>
      <c r="E10" s="26" t="s">
        <v>22</v>
      </c>
      <c r="F10" s="34">
        <v>90</v>
      </c>
      <c r="G10" s="56">
        <v>1</v>
      </c>
      <c r="H10" s="48"/>
      <c r="I10" s="51"/>
      <c r="J10" s="51"/>
      <c r="K10" s="51"/>
      <c r="L10" s="51"/>
      <c r="M10" s="51"/>
      <c r="N10" s="51"/>
      <c r="O10" s="50"/>
      <c r="P10" s="50"/>
      <c r="Q10" s="10"/>
      <c r="R10" s="10"/>
      <c r="S10" s="10"/>
      <c r="T10" s="39"/>
      <c r="U10" s="39"/>
      <c r="V10" s="51"/>
      <c r="W10" s="51"/>
      <c r="X10" s="51"/>
      <c r="Y10" s="51"/>
      <c r="Z10" s="90">
        <v>90</v>
      </c>
      <c r="AA10" s="91">
        <f t="shared" si="0"/>
        <v>100</v>
      </c>
    </row>
    <row r="11" spans="1:27" ht="59.25" customHeight="1" x14ac:dyDescent="0.25">
      <c r="A11" s="29">
        <v>1</v>
      </c>
      <c r="B11" s="30"/>
      <c r="C11" s="70" t="s">
        <v>4</v>
      </c>
      <c r="D11" s="36" t="s">
        <v>8</v>
      </c>
      <c r="E11" s="36" t="s">
        <v>17</v>
      </c>
      <c r="F11" s="37">
        <f>F12+F13+F14+F15+F16+F17+F18+F19</f>
        <v>101734</v>
      </c>
      <c r="G11" s="57">
        <v>1</v>
      </c>
      <c r="H11" s="48">
        <f>H12+H13+H14+H15+H16+H17+H18+H19</f>
        <v>5655</v>
      </c>
      <c r="I11" s="48">
        <f t="shared" ref="I11:P11" si="1">I12+I13+I14+I15+I16+I17+I18+I19</f>
        <v>7048</v>
      </c>
      <c r="J11" s="48">
        <v>7439</v>
      </c>
      <c r="K11" s="48">
        <f t="shared" si="1"/>
        <v>8286</v>
      </c>
      <c r="L11" s="48">
        <f t="shared" si="1"/>
        <v>8254</v>
      </c>
      <c r="M11" s="48">
        <f t="shared" si="1"/>
        <v>9866</v>
      </c>
      <c r="N11" s="48">
        <f t="shared" si="1"/>
        <v>0</v>
      </c>
      <c r="O11" s="48">
        <f t="shared" si="1"/>
        <v>0</v>
      </c>
      <c r="P11" s="48">
        <f t="shared" si="1"/>
        <v>0</v>
      </c>
      <c r="Q11" s="39"/>
      <c r="R11" s="39"/>
      <c r="S11" s="39"/>
      <c r="T11" s="48">
        <f t="shared" ref="T11:Y11" si="2">T12+T13+T14+T15+T16+T17+T18+T19</f>
        <v>8674</v>
      </c>
      <c r="U11" s="48">
        <f t="shared" si="2"/>
        <v>9954</v>
      </c>
      <c r="V11" s="48">
        <f t="shared" si="2"/>
        <v>8664</v>
      </c>
      <c r="W11" s="48">
        <f t="shared" si="2"/>
        <v>8219</v>
      </c>
      <c r="X11" s="48">
        <v>8856</v>
      </c>
      <c r="Y11" s="48">
        <f t="shared" si="2"/>
        <v>7342</v>
      </c>
      <c r="Z11" s="92">
        <f t="shared" ref="Z11:Z44" si="3">H11+I11+J11+K11+L11+M11+N11+O11+P11+Q11+R11+S11+T11+U11+V11+W11+X11+Y11</f>
        <v>98257</v>
      </c>
      <c r="AA11" s="93">
        <f t="shared" si="0"/>
        <v>96.582263550042271</v>
      </c>
    </row>
    <row r="12" spans="1:27" ht="42" customHeight="1" x14ac:dyDescent="0.25">
      <c r="A12" s="27">
        <v>1</v>
      </c>
      <c r="B12" s="28" t="s">
        <v>7</v>
      </c>
      <c r="C12" s="69" t="s">
        <v>5</v>
      </c>
      <c r="D12" s="26" t="s">
        <v>24</v>
      </c>
      <c r="E12" s="26" t="s">
        <v>27</v>
      </c>
      <c r="F12" s="34">
        <v>3500</v>
      </c>
      <c r="G12" s="56">
        <v>1</v>
      </c>
      <c r="H12" s="45">
        <v>185</v>
      </c>
      <c r="I12" s="50">
        <v>213</v>
      </c>
      <c r="J12" s="50">
        <v>260</v>
      </c>
      <c r="K12" s="50">
        <v>266</v>
      </c>
      <c r="L12" s="50">
        <v>343</v>
      </c>
      <c r="M12" s="50">
        <v>336</v>
      </c>
      <c r="N12" s="50"/>
      <c r="O12" s="50"/>
      <c r="P12" s="50"/>
      <c r="Q12" s="10"/>
      <c r="R12" s="10"/>
      <c r="S12" s="10"/>
      <c r="T12" s="10">
        <v>259</v>
      </c>
      <c r="U12" s="10">
        <v>282</v>
      </c>
      <c r="V12" s="50">
        <v>283</v>
      </c>
      <c r="W12" s="50">
        <v>255</v>
      </c>
      <c r="X12" s="50">
        <v>344</v>
      </c>
      <c r="Y12" s="50">
        <v>256</v>
      </c>
      <c r="Z12" s="90">
        <f t="shared" si="3"/>
        <v>3282</v>
      </c>
      <c r="AA12" s="91">
        <f t="shared" si="0"/>
        <v>93.771428571428572</v>
      </c>
    </row>
    <row r="13" spans="1:27" ht="41.25" customHeight="1" x14ac:dyDescent="0.25">
      <c r="A13" s="27">
        <v>1</v>
      </c>
      <c r="B13" s="28" t="s">
        <v>7</v>
      </c>
      <c r="C13" s="69" t="s">
        <v>5</v>
      </c>
      <c r="D13" s="26" t="s">
        <v>25</v>
      </c>
      <c r="E13" s="26" t="s">
        <v>9</v>
      </c>
      <c r="F13" s="35">
        <v>44181</v>
      </c>
      <c r="G13" s="56">
        <v>1</v>
      </c>
      <c r="H13" s="45">
        <v>2743</v>
      </c>
      <c r="I13" s="50">
        <v>2765</v>
      </c>
      <c r="J13" s="50">
        <v>3708</v>
      </c>
      <c r="K13" s="50">
        <v>2816</v>
      </c>
      <c r="L13" s="50">
        <v>3234</v>
      </c>
      <c r="M13" s="50">
        <v>3412</v>
      </c>
      <c r="N13" s="50"/>
      <c r="O13" s="50"/>
      <c r="P13" s="50"/>
      <c r="Q13" s="10"/>
      <c r="R13" s="10"/>
      <c r="S13" s="10"/>
      <c r="T13" s="10">
        <v>3623</v>
      </c>
      <c r="U13" s="10">
        <v>3190</v>
      </c>
      <c r="V13" s="50">
        <v>3263</v>
      </c>
      <c r="W13" s="50">
        <v>3192</v>
      </c>
      <c r="X13" s="50">
        <v>3532</v>
      </c>
      <c r="Y13" s="50">
        <v>2793</v>
      </c>
      <c r="Z13" s="90">
        <f t="shared" si="3"/>
        <v>38271</v>
      </c>
      <c r="AA13" s="91">
        <f t="shared" si="0"/>
        <v>86.623209071772933</v>
      </c>
    </row>
    <row r="14" spans="1:27" ht="47.25" customHeight="1" x14ac:dyDescent="0.25">
      <c r="A14" s="27">
        <v>1</v>
      </c>
      <c r="B14" s="28" t="s">
        <v>7</v>
      </c>
      <c r="C14" s="69" t="s">
        <v>5</v>
      </c>
      <c r="D14" s="26" t="s">
        <v>26</v>
      </c>
      <c r="E14" s="26" t="s">
        <v>28</v>
      </c>
      <c r="F14" s="35">
        <v>1690</v>
      </c>
      <c r="G14" s="56">
        <v>1</v>
      </c>
      <c r="H14" s="45">
        <v>68</v>
      </c>
      <c r="I14" s="50">
        <v>56</v>
      </c>
      <c r="J14" s="50">
        <v>153</v>
      </c>
      <c r="K14" s="50">
        <v>88</v>
      </c>
      <c r="L14" s="50">
        <v>156</v>
      </c>
      <c r="M14" s="50">
        <v>139</v>
      </c>
      <c r="N14" s="50"/>
      <c r="O14" s="50"/>
      <c r="P14" s="50"/>
      <c r="Q14" s="10"/>
      <c r="R14" s="10"/>
      <c r="S14" s="10"/>
      <c r="T14" s="10">
        <v>144</v>
      </c>
      <c r="U14" s="10">
        <v>154</v>
      </c>
      <c r="V14" s="50">
        <v>158</v>
      </c>
      <c r="W14" s="50">
        <v>159</v>
      </c>
      <c r="X14" s="50">
        <v>211</v>
      </c>
      <c r="Y14" s="50">
        <v>176</v>
      </c>
      <c r="Z14" s="90">
        <f t="shared" si="3"/>
        <v>1662</v>
      </c>
      <c r="AA14" s="91">
        <f t="shared" si="0"/>
        <v>98.34319526627219</v>
      </c>
    </row>
    <row r="15" spans="1:27" ht="38.25" customHeight="1" x14ac:dyDescent="0.25">
      <c r="A15" s="27">
        <v>1</v>
      </c>
      <c r="B15" s="28" t="s">
        <v>7</v>
      </c>
      <c r="C15" s="69" t="s">
        <v>5</v>
      </c>
      <c r="D15" s="26" t="s">
        <v>29</v>
      </c>
      <c r="E15" s="26" t="s">
        <v>10</v>
      </c>
      <c r="F15" s="34">
        <v>349</v>
      </c>
      <c r="G15" s="56">
        <v>1</v>
      </c>
      <c r="H15" s="45">
        <v>39</v>
      </c>
      <c r="I15" s="50">
        <v>25</v>
      </c>
      <c r="J15" s="50">
        <v>14</v>
      </c>
      <c r="K15" s="50">
        <v>32</v>
      </c>
      <c r="L15" s="50">
        <v>39</v>
      </c>
      <c r="M15" s="50">
        <v>26</v>
      </c>
      <c r="N15" s="50"/>
      <c r="O15" s="50"/>
      <c r="P15" s="50"/>
      <c r="Q15" s="10"/>
      <c r="R15" s="10"/>
      <c r="S15" s="10"/>
      <c r="T15" s="10">
        <v>29</v>
      </c>
      <c r="U15" s="10">
        <v>33</v>
      </c>
      <c r="V15" s="50">
        <v>13</v>
      </c>
      <c r="W15" s="50">
        <v>26</v>
      </c>
      <c r="X15" s="50">
        <v>24</v>
      </c>
      <c r="Y15" s="50">
        <v>23</v>
      </c>
      <c r="Z15" s="90">
        <f t="shared" si="3"/>
        <v>323</v>
      </c>
      <c r="AA15" s="91">
        <f t="shared" si="0"/>
        <v>92.550143266475644</v>
      </c>
    </row>
    <row r="16" spans="1:27" ht="40.5" customHeight="1" x14ac:dyDescent="0.25">
      <c r="A16" s="27">
        <v>1</v>
      </c>
      <c r="B16" s="28" t="s">
        <v>7</v>
      </c>
      <c r="C16" s="69" t="s">
        <v>5</v>
      </c>
      <c r="D16" s="26" t="s">
        <v>30</v>
      </c>
      <c r="E16" s="26" t="s">
        <v>34</v>
      </c>
      <c r="F16" s="35">
        <v>2800</v>
      </c>
      <c r="G16" s="56">
        <v>1</v>
      </c>
      <c r="H16" s="45">
        <v>142</v>
      </c>
      <c r="I16" s="50">
        <v>254</v>
      </c>
      <c r="J16" s="50">
        <v>302</v>
      </c>
      <c r="K16" s="50">
        <v>124</v>
      </c>
      <c r="L16" s="50">
        <v>285</v>
      </c>
      <c r="M16" s="50">
        <v>109</v>
      </c>
      <c r="N16" s="50"/>
      <c r="O16" s="50"/>
      <c r="P16" s="50"/>
      <c r="Q16" s="10"/>
      <c r="R16" s="10"/>
      <c r="S16" s="10"/>
      <c r="T16" s="10">
        <v>236</v>
      </c>
      <c r="U16" s="10">
        <v>238</v>
      </c>
      <c r="V16" s="50">
        <v>172</v>
      </c>
      <c r="W16" s="50">
        <v>493</v>
      </c>
      <c r="X16" s="50">
        <v>507</v>
      </c>
      <c r="Y16" s="50">
        <v>171</v>
      </c>
      <c r="Z16" s="90">
        <f t="shared" si="3"/>
        <v>3033</v>
      </c>
      <c r="AA16" s="91">
        <f t="shared" si="0"/>
        <v>108.32142857142857</v>
      </c>
    </row>
    <row r="17" spans="1:27" ht="38.25" customHeight="1" x14ac:dyDescent="0.25">
      <c r="A17" s="27">
        <v>1</v>
      </c>
      <c r="B17" s="28" t="s">
        <v>7</v>
      </c>
      <c r="C17" s="69" t="s">
        <v>5</v>
      </c>
      <c r="D17" s="26" t="s">
        <v>31</v>
      </c>
      <c r="E17" s="26" t="s">
        <v>35</v>
      </c>
      <c r="F17" s="35">
        <v>3372</v>
      </c>
      <c r="G17" s="56">
        <v>1</v>
      </c>
      <c r="H17" s="45">
        <v>215</v>
      </c>
      <c r="I17" s="50">
        <v>321</v>
      </c>
      <c r="J17" s="50">
        <v>343</v>
      </c>
      <c r="K17" s="50">
        <v>4</v>
      </c>
      <c r="L17" s="50">
        <v>356</v>
      </c>
      <c r="M17" s="50">
        <v>338</v>
      </c>
      <c r="N17" s="50"/>
      <c r="O17" s="50"/>
      <c r="P17" s="50"/>
      <c r="Q17" s="10"/>
      <c r="R17" s="10"/>
      <c r="S17" s="10"/>
      <c r="T17" s="10">
        <v>411</v>
      </c>
      <c r="U17" s="10">
        <v>294</v>
      </c>
      <c r="V17" s="50">
        <v>317</v>
      </c>
      <c r="W17" s="50">
        <v>295</v>
      </c>
      <c r="X17" s="50">
        <v>419</v>
      </c>
      <c r="Y17" s="50">
        <v>252</v>
      </c>
      <c r="Z17" s="90">
        <f t="shared" si="3"/>
        <v>3565</v>
      </c>
      <c r="AA17" s="91">
        <f t="shared" si="0"/>
        <v>105.72360616844603</v>
      </c>
    </row>
    <row r="18" spans="1:27" ht="48.75" customHeight="1" x14ac:dyDescent="0.25">
      <c r="A18" s="31">
        <v>1</v>
      </c>
      <c r="B18" s="32" t="s">
        <v>7</v>
      </c>
      <c r="C18" s="71" t="s">
        <v>5</v>
      </c>
      <c r="D18" s="26" t="s">
        <v>32</v>
      </c>
      <c r="E18" s="26" t="s">
        <v>155</v>
      </c>
      <c r="F18" s="40">
        <v>45742</v>
      </c>
      <c r="G18" s="56">
        <v>1</v>
      </c>
      <c r="H18" s="45">
        <v>2255</v>
      </c>
      <c r="I18" s="50">
        <f>2537+871</f>
        <v>3408</v>
      </c>
      <c r="J18" s="50">
        <v>3651</v>
      </c>
      <c r="K18" s="50">
        <v>4953</v>
      </c>
      <c r="L18" s="50">
        <v>3836</v>
      </c>
      <c r="M18" s="50">
        <f>4444+1052</f>
        <v>5496</v>
      </c>
      <c r="N18" s="50"/>
      <c r="O18" s="50"/>
      <c r="P18" s="50"/>
      <c r="Q18" s="10"/>
      <c r="R18" s="10"/>
      <c r="S18" s="10"/>
      <c r="T18" s="10">
        <v>3965</v>
      </c>
      <c r="U18" s="10">
        <v>5753</v>
      </c>
      <c r="V18" s="50">
        <v>4444</v>
      </c>
      <c r="W18" s="50">
        <v>3793</v>
      </c>
      <c r="X18" s="50">
        <v>2812</v>
      </c>
      <c r="Y18" s="50">
        <v>3658</v>
      </c>
      <c r="Z18" s="90">
        <f t="shared" si="3"/>
        <v>48024</v>
      </c>
      <c r="AA18" s="91">
        <f t="shared" si="0"/>
        <v>104.98885050937869</v>
      </c>
    </row>
    <row r="19" spans="1:27" ht="35.25" customHeight="1" x14ac:dyDescent="0.25">
      <c r="A19" s="31">
        <v>1</v>
      </c>
      <c r="B19" s="32" t="s">
        <v>7</v>
      </c>
      <c r="C19" s="71" t="s">
        <v>5</v>
      </c>
      <c r="D19" s="26" t="s">
        <v>33</v>
      </c>
      <c r="E19" s="26" t="s">
        <v>36</v>
      </c>
      <c r="F19" s="22">
        <v>100</v>
      </c>
      <c r="G19" s="56">
        <v>1</v>
      </c>
      <c r="H19" s="45">
        <v>8</v>
      </c>
      <c r="I19" s="50">
        <v>6</v>
      </c>
      <c r="J19" s="50">
        <v>8</v>
      </c>
      <c r="K19" s="50">
        <v>3</v>
      </c>
      <c r="L19" s="50">
        <v>5</v>
      </c>
      <c r="M19" s="50">
        <v>10</v>
      </c>
      <c r="N19" s="50"/>
      <c r="O19" s="50"/>
      <c r="P19" s="50"/>
      <c r="Q19" s="10"/>
      <c r="R19" s="10"/>
      <c r="S19" s="10"/>
      <c r="T19" s="10">
        <v>7</v>
      </c>
      <c r="U19" s="10">
        <v>10</v>
      </c>
      <c r="V19" s="50">
        <v>14</v>
      </c>
      <c r="W19" s="50">
        <v>6</v>
      </c>
      <c r="X19" s="50">
        <v>7</v>
      </c>
      <c r="Y19" s="50">
        <v>13</v>
      </c>
      <c r="Z19" s="90">
        <f t="shared" si="3"/>
        <v>97</v>
      </c>
      <c r="AA19" s="91">
        <f t="shared" si="0"/>
        <v>97</v>
      </c>
    </row>
    <row r="20" spans="1:27" ht="52.5" customHeight="1" x14ac:dyDescent="0.25">
      <c r="A20" s="29">
        <v>2</v>
      </c>
      <c r="B20" s="30" t="s">
        <v>11</v>
      </c>
      <c r="C20" s="70" t="s">
        <v>4</v>
      </c>
      <c r="D20" s="36" t="s">
        <v>128</v>
      </c>
      <c r="E20" s="36" t="s">
        <v>11</v>
      </c>
      <c r="F20" s="37">
        <f>F21+F22+F23+F24+F25+F26+F27+F28+F29+F30+F31+F32</f>
        <v>59861</v>
      </c>
      <c r="G20" s="57">
        <v>1</v>
      </c>
      <c r="H20" s="48">
        <v>4511</v>
      </c>
      <c r="I20" s="48">
        <v>4421</v>
      </c>
      <c r="J20" s="48">
        <v>5704</v>
      </c>
      <c r="K20" s="48">
        <v>5757</v>
      </c>
      <c r="L20" s="48">
        <v>5220</v>
      </c>
      <c r="M20" s="48">
        <v>4973</v>
      </c>
      <c r="N20" s="48">
        <f t="shared" ref="N20:S20" si="4">N21+N22+N23+N24+N25+N26+N27+N28+N29+N30+N31</f>
        <v>0</v>
      </c>
      <c r="O20" s="48">
        <f t="shared" si="4"/>
        <v>0</v>
      </c>
      <c r="P20" s="48">
        <f t="shared" si="4"/>
        <v>0</v>
      </c>
      <c r="Q20" s="48">
        <f t="shared" si="4"/>
        <v>0</v>
      </c>
      <c r="R20" s="48">
        <f t="shared" si="4"/>
        <v>0</v>
      </c>
      <c r="S20" s="48">
        <f t="shared" si="4"/>
        <v>0</v>
      </c>
      <c r="T20" s="48">
        <v>5073</v>
      </c>
      <c r="U20" s="48">
        <v>5394</v>
      </c>
      <c r="V20" s="48">
        <v>5077</v>
      </c>
      <c r="W20" s="48">
        <f>W21+W22+W23+W24+W25+W26+W27+W28+W29+W30+W31+W32+W33+W34</f>
        <v>4473</v>
      </c>
      <c r="X20" s="48">
        <f>X21+X22+X23+X24+X25+X26+X27+X28+X29+X30+X31+X32+X33+X34</f>
        <v>4317</v>
      </c>
      <c r="Y20" s="48">
        <f>Y21+Y22+Y23+Y24+Y25+Y26+Y27+Y28+Y29+Y30+Y31+Y32+Y33+Y34</f>
        <v>4374</v>
      </c>
      <c r="Z20" s="92">
        <f t="shared" si="3"/>
        <v>59294</v>
      </c>
      <c r="AA20" s="93">
        <f t="shared" si="0"/>
        <v>99.052805666460628</v>
      </c>
    </row>
    <row r="21" spans="1:27" ht="38.25" customHeight="1" x14ac:dyDescent="0.25">
      <c r="A21" s="27">
        <v>2</v>
      </c>
      <c r="B21" s="28" t="s">
        <v>11</v>
      </c>
      <c r="C21" s="69" t="s">
        <v>5</v>
      </c>
      <c r="D21" s="26" t="s">
        <v>37</v>
      </c>
      <c r="E21" s="26" t="s">
        <v>12</v>
      </c>
      <c r="F21" s="35">
        <v>2530</v>
      </c>
      <c r="G21" s="56">
        <v>1</v>
      </c>
      <c r="H21" s="45">
        <v>115</v>
      </c>
      <c r="I21" s="50">
        <v>137</v>
      </c>
      <c r="J21" s="50">
        <v>191</v>
      </c>
      <c r="K21" s="50">
        <v>168</v>
      </c>
      <c r="L21" s="50">
        <v>198</v>
      </c>
      <c r="M21" s="50">
        <v>205</v>
      </c>
      <c r="N21" s="50"/>
      <c r="O21" s="50"/>
      <c r="P21" s="50"/>
      <c r="Q21" s="10"/>
      <c r="R21" s="10"/>
      <c r="S21" s="10"/>
      <c r="T21" s="10">
        <v>180</v>
      </c>
      <c r="U21" s="10">
        <v>176</v>
      </c>
      <c r="V21" s="50">
        <v>168</v>
      </c>
      <c r="W21" s="50">
        <v>162</v>
      </c>
      <c r="X21" s="50">
        <v>186</v>
      </c>
      <c r="Y21" s="50">
        <v>171</v>
      </c>
      <c r="Z21" s="90">
        <f t="shared" si="3"/>
        <v>2057</v>
      </c>
      <c r="AA21" s="91">
        <f t="shared" si="0"/>
        <v>81.304347826086953</v>
      </c>
    </row>
    <row r="22" spans="1:27" ht="38.25" customHeight="1" x14ac:dyDescent="0.25">
      <c r="A22" s="27">
        <v>2</v>
      </c>
      <c r="B22" s="28" t="s">
        <v>11</v>
      </c>
      <c r="C22" s="69" t="s">
        <v>5</v>
      </c>
      <c r="D22" s="26" t="s">
        <v>38</v>
      </c>
      <c r="E22" s="26" t="s">
        <v>13</v>
      </c>
      <c r="F22" s="35">
        <v>2760</v>
      </c>
      <c r="G22" s="56">
        <v>1</v>
      </c>
      <c r="H22" s="45">
        <v>132</v>
      </c>
      <c r="I22" s="50">
        <v>173</v>
      </c>
      <c r="J22" s="50">
        <v>217</v>
      </c>
      <c r="K22" s="50">
        <v>179</v>
      </c>
      <c r="L22" s="50">
        <v>212</v>
      </c>
      <c r="M22" s="50">
        <v>227</v>
      </c>
      <c r="N22" s="50"/>
      <c r="O22" s="50"/>
      <c r="P22" s="50"/>
      <c r="Q22" s="10"/>
      <c r="R22" s="10"/>
      <c r="S22" s="10"/>
      <c r="T22" s="10">
        <v>193</v>
      </c>
      <c r="U22" s="10">
        <v>185</v>
      </c>
      <c r="V22" s="50">
        <v>198</v>
      </c>
      <c r="W22" s="50">
        <v>198</v>
      </c>
      <c r="X22" s="50">
        <v>196</v>
      </c>
      <c r="Y22" s="50">
        <v>168</v>
      </c>
      <c r="Z22" s="90">
        <f t="shared" si="3"/>
        <v>2278</v>
      </c>
      <c r="AA22" s="91">
        <f t="shared" si="0"/>
        <v>82.536231884057969</v>
      </c>
    </row>
    <row r="23" spans="1:27" ht="41.25" customHeight="1" x14ac:dyDescent="0.25">
      <c r="A23" s="27">
        <v>2</v>
      </c>
      <c r="B23" s="28" t="s">
        <v>11</v>
      </c>
      <c r="C23" s="69" t="s">
        <v>5</v>
      </c>
      <c r="D23" s="26" t="s">
        <v>39</v>
      </c>
      <c r="E23" s="26" t="s">
        <v>14</v>
      </c>
      <c r="F23" s="35">
        <v>25900</v>
      </c>
      <c r="G23" s="56">
        <v>1</v>
      </c>
      <c r="H23" s="45">
        <v>1647</v>
      </c>
      <c r="I23" s="50">
        <v>1489</v>
      </c>
      <c r="J23" s="50">
        <v>2019</v>
      </c>
      <c r="K23" s="50">
        <v>2443</v>
      </c>
      <c r="L23" s="50">
        <v>1707</v>
      </c>
      <c r="M23" s="50">
        <v>1761</v>
      </c>
      <c r="N23" s="50"/>
      <c r="O23" s="50"/>
      <c r="P23" s="50"/>
      <c r="Q23" s="10"/>
      <c r="R23" s="10"/>
      <c r="S23" s="10"/>
      <c r="T23" s="10">
        <v>1822</v>
      </c>
      <c r="U23" s="10">
        <v>1940</v>
      </c>
      <c r="V23" s="50">
        <v>1795</v>
      </c>
      <c r="W23" s="50">
        <v>1316</v>
      </c>
      <c r="X23" s="50">
        <v>1384</v>
      </c>
      <c r="Y23" s="50">
        <v>1459</v>
      </c>
      <c r="Z23" s="90">
        <f t="shared" si="3"/>
        <v>20782</v>
      </c>
      <c r="AA23" s="91">
        <f t="shared" si="0"/>
        <v>80.239382239382238</v>
      </c>
    </row>
    <row r="24" spans="1:27" ht="42" customHeight="1" x14ac:dyDescent="0.25">
      <c r="A24" s="27">
        <v>2</v>
      </c>
      <c r="B24" s="28" t="s">
        <v>11</v>
      </c>
      <c r="C24" s="69" t="s">
        <v>5</v>
      </c>
      <c r="D24" s="26" t="s">
        <v>40</v>
      </c>
      <c r="E24" s="26" t="s">
        <v>45</v>
      </c>
      <c r="F24" s="35">
        <v>9500</v>
      </c>
      <c r="G24" s="56">
        <v>1</v>
      </c>
      <c r="H24" s="45">
        <v>773</v>
      </c>
      <c r="I24" s="50">
        <v>838</v>
      </c>
      <c r="J24" s="50">
        <v>945</v>
      </c>
      <c r="K24" s="50">
        <v>755</v>
      </c>
      <c r="L24" s="50">
        <v>790</v>
      </c>
      <c r="M24" s="50">
        <v>765</v>
      </c>
      <c r="N24" s="50"/>
      <c r="O24" s="50"/>
      <c r="P24" s="50"/>
      <c r="Q24" s="10"/>
      <c r="R24" s="10"/>
      <c r="S24" s="10"/>
      <c r="T24" s="10">
        <v>852</v>
      </c>
      <c r="U24" s="10">
        <v>869</v>
      </c>
      <c r="V24" s="50">
        <v>866</v>
      </c>
      <c r="W24" s="50">
        <v>836</v>
      </c>
      <c r="X24" s="50">
        <v>813</v>
      </c>
      <c r="Y24" s="50">
        <v>748</v>
      </c>
      <c r="Z24" s="90">
        <f t="shared" si="3"/>
        <v>9850</v>
      </c>
      <c r="AA24" s="91">
        <f t="shared" si="0"/>
        <v>103.68421052631579</v>
      </c>
    </row>
    <row r="25" spans="1:27" ht="47.25" customHeight="1" x14ac:dyDescent="0.25">
      <c r="A25" s="27">
        <v>2</v>
      </c>
      <c r="B25" s="28" t="s">
        <v>11</v>
      </c>
      <c r="C25" s="69" t="s">
        <v>5</v>
      </c>
      <c r="D25" s="26" t="s">
        <v>41</v>
      </c>
      <c r="E25" s="26" t="s">
        <v>46</v>
      </c>
      <c r="F25" s="34">
        <v>101</v>
      </c>
      <c r="G25" s="56">
        <v>1</v>
      </c>
      <c r="H25" s="45">
        <v>3</v>
      </c>
      <c r="I25" s="50">
        <v>13</v>
      </c>
      <c r="J25" s="50">
        <v>4</v>
      </c>
      <c r="K25" s="50">
        <v>4</v>
      </c>
      <c r="L25" s="50">
        <v>5</v>
      </c>
      <c r="M25" s="50">
        <v>6</v>
      </c>
      <c r="N25" s="50"/>
      <c r="O25" s="50"/>
      <c r="P25" s="50"/>
      <c r="Q25" s="10"/>
      <c r="R25" s="10"/>
      <c r="S25" s="10"/>
      <c r="T25" s="10">
        <v>11</v>
      </c>
      <c r="U25" s="10">
        <v>17</v>
      </c>
      <c r="V25" s="50">
        <v>11</v>
      </c>
      <c r="W25" s="50">
        <v>3</v>
      </c>
      <c r="X25" s="50">
        <v>7</v>
      </c>
      <c r="Y25" s="50">
        <v>11</v>
      </c>
      <c r="Z25" s="90">
        <f t="shared" si="3"/>
        <v>95</v>
      </c>
      <c r="AA25" s="91">
        <f t="shared" si="0"/>
        <v>94.059405940594061</v>
      </c>
    </row>
    <row r="26" spans="1:27" ht="49.5" customHeight="1" x14ac:dyDescent="0.25">
      <c r="A26" s="27">
        <v>2</v>
      </c>
      <c r="B26" s="28" t="s">
        <v>11</v>
      </c>
      <c r="C26" s="69" t="s">
        <v>5</v>
      </c>
      <c r="D26" s="26" t="s">
        <v>42</v>
      </c>
      <c r="E26" s="26" t="s">
        <v>47</v>
      </c>
      <c r="F26" s="35">
        <v>2500</v>
      </c>
      <c r="G26" s="56">
        <v>1</v>
      </c>
      <c r="H26" s="45">
        <v>186</v>
      </c>
      <c r="I26" s="50">
        <v>179</v>
      </c>
      <c r="J26" s="50">
        <v>236</v>
      </c>
      <c r="K26" s="50">
        <v>243</v>
      </c>
      <c r="L26" s="50">
        <v>239</v>
      </c>
      <c r="M26" s="50">
        <v>236</v>
      </c>
      <c r="N26" s="50"/>
      <c r="O26" s="50"/>
      <c r="P26" s="50"/>
      <c r="Q26" s="10"/>
      <c r="R26" s="10"/>
      <c r="S26" s="10"/>
      <c r="T26" s="10">
        <v>208</v>
      </c>
      <c r="U26" s="10">
        <v>291</v>
      </c>
      <c r="V26" s="50">
        <v>174</v>
      </c>
      <c r="W26" s="50">
        <v>240</v>
      </c>
      <c r="X26" s="50">
        <v>216</v>
      </c>
      <c r="Y26" s="50">
        <v>231</v>
      </c>
      <c r="Z26" s="90">
        <f t="shared" si="3"/>
        <v>2679</v>
      </c>
      <c r="AA26" s="91">
        <f t="shared" si="0"/>
        <v>107.16</v>
      </c>
    </row>
    <row r="27" spans="1:27" ht="56.25" x14ac:dyDescent="0.25">
      <c r="A27" s="27">
        <v>2</v>
      </c>
      <c r="B27" s="28" t="s">
        <v>11</v>
      </c>
      <c r="C27" s="69" t="s">
        <v>5</v>
      </c>
      <c r="D27" s="26" t="s">
        <v>43</v>
      </c>
      <c r="E27" s="26" t="s">
        <v>48</v>
      </c>
      <c r="F27" s="35">
        <v>5500</v>
      </c>
      <c r="G27" s="56">
        <v>1</v>
      </c>
      <c r="H27" s="45">
        <v>591</v>
      </c>
      <c r="I27" s="50">
        <v>557</v>
      </c>
      <c r="J27" s="50">
        <v>661</v>
      </c>
      <c r="K27" s="50">
        <v>564</v>
      </c>
      <c r="L27" s="50">
        <v>561</v>
      </c>
      <c r="M27" s="50">
        <v>619</v>
      </c>
      <c r="N27" s="50"/>
      <c r="O27" s="50"/>
      <c r="P27" s="50"/>
      <c r="Q27" s="10"/>
      <c r="R27" s="10"/>
      <c r="S27" s="10"/>
      <c r="T27" s="10">
        <v>602</v>
      </c>
      <c r="U27" s="10">
        <v>578</v>
      </c>
      <c r="V27" s="50">
        <v>521</v>
      </c>
      <c r="W27" s="50">
        <v>577</v>
      </c>
      <c r="X27" s="50">
        <v>575</v>
      </c>
      <c r="Y27" s="50">
        <v>401</v>
      </c>
      <c r="Z27" s="90">
        <f t="shared" si="3"/>
        <v>6807</v>
      </c>
      <c r="AA27" s="91">
        <f t="shared" si="0"/>
        <v>123.76363636363637</v>
      </c>
    </row>
    <row r="28" spans="1:27" ht="46.5" customHeight="1" x14ac:dyDescent="0.25">
      <c r="A28" s="27">
        <v>2</v>
      </c>
      <c r="B28" s="28" t="s">
        <v>11</v>
      </c>
      <c r="C28" s="69" t="s">
        <v>5</v>
      </c>
      <c r="D28" s="26" t="s">
        <v>44</v>
      </c>
      <c r="E28" s="26" t="s">
        <v>49</v>
      </c>
      <c r="F28" s="35">
        <v>10014</v>
      </c>
      <c r="G28" s="56">
        <v>1</v>
      </c>
      <c r="H28" s="45">
        <v>860</v>
      </c>
      <c r="I28" s="50">
        <v>551</v>
      </c>
      <c r="J28" s="50">
        <v>200</v>
      </c>
      <c r="K28" s="50">
        <v>1012</v>
      </c>
      <c r="L28" s="50">
        <v>1109</v>
      </c>
      <c r="M28" s="50">
        <v>1012</v>
      </c>
      <c r="N28" s="50"/>
      <c r="O28" s="50"/>
      <c r="P28" s="50"/>
      <c r="Q28" s="10"/>
      <c r="R28" s="10"/>
      <c r="S28" s="10"/>
      <c r="T28" s="10">
        <v>1852</v>
      </c>
      <c r="U28" s="10">
        <v>1096</v>
      </c>
      <c r="V28" s="50">
        <v>1105</v>
      </c>
      <c r="W28" s="50">
        <v>900</v>
      </c>
      <c r="X28" s="50">
        <v>752</v>
      </c>
      <c r="Y28" s="50">
        <v>837</v>
      </c>
      <c r="Z28" s="90">
        <f t="shared" si="3"/>
        <v>11286</v>
      </c>
      <c r="AA28" s="91">
        <f t="shared" si="0"/>
        <v>112.70221689634512</v>
      </c>
    </row>
    <row r="29" spans="1:27" ht="62.25" customHeight="1" x14ac:dyDescent="0.25">
      <c r="A29" s="31">
        <v>2</v>
      </c>
      <c r="B29" s="32" t="s">
        <v>11</v>
      </c>
      <c r="C29" s="71" t="s">
        <v>5</v>
      </c>
      <c r="D29" s="26" t="s">
        <v>50</v>
      </c>
      <c r="E29" s="26" t="s">
        <v>51</v>
      </c>
      <c r="F29" s="22">
        <v>110</v>
      </c>
      <c r="G29" s="56">
        <v>1</v>
      </c>
      <c r="H29" s="45">
        <v>7</v>
      </c>
      <c r="I29" s="50">
        <v>15</v>
      </c>
      <c r="J29" s="50">
        <v>8</v>
      </c>
      <c r="K29" s="50">
        <v>10</v>
      </c>
      <c r="L29" s="50">
        <v>10</v>
      </c>
      <c r="M29" s="50">
        <v>17</v>
      </c>
      <c r="N29" s="50"/>
      <c r="O29" s="50"/>
      <c r="P29" s="50"/>
      <c r="Q29" s="10"/>
      <c r="R29" s="10"/>
      <c r="S29" s="10"/>
      <c r="T29" s="10">
        <v>11</v>
      </c>
      <c r="U29" s="10">
        <v>14</v>
      </c>
      <c r="V29" s="50">
        <v>16</v>
      </c>
      <c r="W29" s="50">
        <v>15</v>
      </c>
      <c r="X29" s="50">
        <v>12</v>
      </c>
      <c r="Y29" s="50">
        <v>8</v>
      </c>
      <c r="Z29" s="90">
        <f t="shared" si="3"/>
        <v>143</v>
      </c>
      <c r="AA29" s="91">
        <f t="shared" si="0"/>
        <v>130</v>
      </c>
    </row>
    <row r="30" spans="1:27" ht="60" customHeight="1" x14ac:dyDescent="0.25">
      <c r="A30" s="31">
        <v>2</v>
      </c>
      <c r="B30" s="32" t="s">
        <v>11</v>
      </c>
      <c r="C30" s="71" t="s">
        <v>5</v>
      </c>
      <c r="D30" s="26" t="s">
        <v>52</v>
      </c>
      <c r="E30" s="26" t="s">
        <v>54</v>
      </c>
      <c r="F30" s="22">
        <v>721</v>
      </c>
      <c r="G30" s="56">
        <v>1</v>
      </c>
      <c r="H30" s="45">
        <v>25</v>
      </c>
      <c r="I30" s="50">
        <v>73</v>
      </c>
      <c r="J30" s="50">
        <v>52</v>
      </c>
      <c r="K30" s="50">
        <v>95</v>
      </c>
      <c r="L30" s="50">
        <v>35</v>
      </c>
      <c r="M30" s="50">
        <v>25</v>
      </c>
      <c r="N30" s="50"/>
      <c r="O30" s="50"/>
      <c r="P30" s="50"/>
      <c r="Q30" s="10"/>
      <c r="R30" s="10"/>
      <c r="S30" s="10"/>
      <c r="T30" s="10">
        <v>122</v>
      </c>
      <c r="U30" s="10">
        <v>81</v>
      </c>
      <c r="V30" s="50">
        <v>75</v>
      </c>
      <c r="W30" s="50">
        <v>58</v>
      </c>
      <c r="X30" s="50">
        <v>67</v>
      </c>
      <c r="Y30" s="50">
        <v>64</v>
      </c>
      <c r="Z30" s="90">
        <f t="shared" si="3"/>
        <v>772</v>
      </c>
      <c r="AA30" s="91">
        <f t="shared" si="0"/>
        <v>107.07350901525659</v>
      </c>
    </row>
    <row r="31" spans="1:27" ht="43.5" customHeight="1" x14ac:dyDescent="0.25">
      <c r="A31" s="31"/>
      <c r="B31" s="32"/>
      <c r="C31" s="71" t="s">
        <v>5</v>
      </c>
      <c r="D31" s="26" t="s">
        <v>53</v>
      </c>
      <c r="E31" s="26" t="s">
        <v>55</v>
      </c>
      <c r="F31" s="22">
        <v>75</v>
      </c>
      <c r="G31" s="56">
        <v>1</v>
      </c>
      <c r="H31" s="45">
        <v>2</v>
      </c>
      <c r="I31" s="50">
        <v>3</v>
      </c>
      <c r="J31" s="50">
        <v>5</v>
      </c>
      <c r="K31" s="50">
        <v>3</v>
      </c>
      <c r="L31" s="50">
        <v>2</v>
      </c>
      <c r="M31" s="50">
        <v>5</v>
      </c>
      <c r="N31" s="50"/>
      <c r="O31" s="50"/>
      <c r="P31" s="50"/>
      <c r="Q31" s="10"/>
      <c r="R31" s="10"/>
      <c r="S31" s="10"/>
      <c r="T31" s="10">
        <v>7</v>
      </c>
      <c r="U31" s="10">
        <v>14</v>
      </c>
      <c r="V31" s="50">
        <v>14</v>
      </c>
      <c r="W31" s="50">
        <v>5</v>
      </c>
      <c r="X31" s="50">
        <v>2</v>
      </c>
      <c r="Y31" s="50">
        <v>6</v>
      </c>
      <c r="Z31" s="90">
        <f t="shared" si="3"/>
        <v>68</v>
      </c>
      <c r="AA31" s="91">
        <f t="shared" si="0"/>
        <v>90.666666666666671</v>
      </c>
    </row>
    <row r="32" spans="1:27" ht="50.25" customHeight="1" x14ac:dyDescent="0.25">
      <c r="A32" s="31"/>
      <c r="B32" s="32"/>
      <c r="C32" s="71" t="s">
        <v>5</v>
      </c>
      <c r="D32" s="26" t="s">
        <v>147</v>
      </c>
      <c r="E32" s="26" t="s">
        <v>148</v>
      </c>
      <c r="F32" s="22">
        <v>150</v>
      </c>
      <c r="G32" s="56">
        <v>1</v>
      </c>
      <c r="H32" s="45">
        <v>5</v>
      </c>
      <c r="I32" s="50">
        <v>10</v>
      </c>
      <c r="J32" s="50">
        <v>9</v>
      </c>
      <c r="K32" s="50">
        <v>14</v>
      </c>
      <c r="L32" s="50">
        <v>11</v>
      </c>
      <c r="M32" s="50">
        <v>14</v>
      </c>
      <c r="N32" s="50"/>
      <c r="O32" s="50"/>
      <c r="P32" s="50"/>
      <c r="Q32" s="10"/>
      <c r="R32" s="10"/>
      <c r="S32" s="10"/>
      <c r="T32" s="10">
        <v>13</v>
      </c>
      <c r="U32" s="10">
        <v>10</v>
      </c>
      <c r="V32" s="50">
        <v>15</v>
      </c>
      <c r="W32" s="50">
        <v>16</v>
      </c>
      <c r="X32" s="50">
        <v>10</v>
      </c>
      <c r="Y32" s="50">
        <v>14</v>
      </c>
      <c r="Z32" s="90">
        <f t="shared" si="3"/>
        <v>141</v>
      </c>
      <c r="AA32" s="91">
        <f t="shared" si="0"/>
        <v>94</v>
      </c>
    </row>
    <row r="33" spans="1:28" ht="50.25" customHeight="1" x14ac:dyDescent="0.25">
      <c r="A33" s="31"/>
      <c r="B33" s="32"/>
      <c r="C33" s="71" t="s">
        <v>5</v>
      </c>
      <c r="D33" s="26" t="s">
        <v>149</v>
      </c>
      <c r="E33" s="26" t="s">
        <v>150</v>
      </c>
      <c r="F33" s="22">
        <v>1800</v>
      </c>
      <c r="G33" s="56">
        <v>1</v>
      </c>
      <c r="H33" s="45">
        <v>145</v>
      </c>
      <c r="I33" s="50">
        <v>141</v>
      </c>
      <c r="J33" s="50">
        <f>183-26</f>
        <v>157</v>
      </c>
      <c r="K33" s="50">
        <v>224</v>
      </c>
      <c r="L33" s="50">
        <v>245</v>
      </c>
      <c r="M33" s="50">
        <v>235</v>
      </c>
      <c r="N33" s="50"/>
      <c r="O33" s="50"/>
      <c r="P33" s="50"/>
      <c r="Q33" s="10"/>
      <c r="R33" s="10"/>
      <c r="S33" s="10"/>
      <c r="T33" s="10">
        <v>115</v>
      </c>
      <c r="U33" s="10">
        <v>125</v>
      </c>
      <c r="V33" s="50">
        <v>154</v>
      </c>
      <c r="W33" s="50">
        <v>142</v>
      </c>
      <c r="X33" s="50">
        <v>89</v>
      </c>
      <c r="Y33" s="50">
        <v>254</v>
      </c>
      <c r="Z33" s="90">
        <f t="shared" si="3"/>
        <v>2026</v>
      </c>
      <c r="AA33" s="91">
        <f t="shared" si="0"/>
        <v>112.55555555555556</v>
      </c>
    </row>
    <row r="34" spans="1:28" ht="51" customHeight="1" x14ac:dyDescent="0.25">
      <c r="A34" s="31"/>
      <c r="B34" s="32"/>
      <c r="C34" s="71" t="s">
        <v>5</v>
      </c>
      <c r="D34" s="26" t="s">
        <v>151</v>
      </c>
      <c r="E34" s="26" t="s">
        <v>157</v>
      </c>
      <c r="F34" s="22">
        <v>310</v>
      </c>
      <c r="G34" s="56">
        <v>1</v>
      </c>
      <c r="H34" s="45">
        <v>20</v>
      </c>
      <c r="I34" s="50">
        <v>42</v>
      </c>
      <c r="J34" s="50">
        <v>26</v>
      </c>
      <c r="K34" s="50">
        <v>43</v>
      </c>
      <c r="L34" s="50">
        <v>46</v>
      </c>
      <c r="M34" s="50">
        <v>45</v>
      </c>
      <c r="N34" s="50"/>
      <c r="O34" s="50"/>
      <c r="P34" s="50"/>
      <c r="Q34" s="10"/>
      <c r="R34" s="10"/>
      <c r="S34" s="10"/>
      <c r="T34" s="10">
        <v>40</v>
      </c>
      <c r="U34" s="10">
        <v>28</v>
      </c>
      <c r="V34" s="50">
        <v>25</v>
      </c>
      <c r="W34" s="50">
        <v>5</v>
      </c>
      <c r="X34" s="50">
        <v>8</v>
      </c>
      <c r="Y34" s="50">
        <v>2</v>
      </c>
      <c r="Z34" s="90">
        <f t="shared" si="3"/>
        <v>330</v>
      </c>
      <c r="AA34" s="91">
        <f t="shared" si="0"/>
        <v>106.45161290322581</v>
      </c>
    </row>
    <row r="35" spans="1:28" s="2" customFormat="1" ht="53.25" customHeight="1" x14ac:dyDescent="0.25">
      <c r="A35" s="29">
        <v>3</v>
      </c>
      <c r="B35" s="19" t="s">
        <v>15</v>
      </c>
      <c r="C35" s="70" t="s">
        <v>4</v>
      </c>
      <c r="D35" s="36" t="s">
        <v>56</v>
      </c>
      <c r="E35" s="36" t="s">
        <v>15</v>
      </c>
      <c r="F35" s="41">
        <f>F36+F37+F38+F39+F40+F41+F42+F43+F44</f>
        <v>30246</v>
      </c>
      <c r="G35" s="57">
        <v>1</v>
      </c>
      <c r="H35" s="48">
        <f>H44+H43+H42+H41+H40+H39+H38+H37+H36</f>
        <v>1806</v>
      </c>
      <c r="I35" s="48">
        <v>2011</v>
      </c>
      <c r="J35" s="48">
        <v>2510</v>
      </c>
      <c r="K35" s="48">
        <f t="shared" ref="K35:N35" si="5">K44+K43+K42+K41+K40+K39+K38+K37+K36</f>
        <v>1875</v>
      </c>
      <c r="L35" s="48">
        <f t="shared" si="5"/>
        <v>2213</v>
      </c>
      <c r="M35" s="48">
        <f t="shared" si="5"/>
        <v>2407</v>
      </c>
      <c r="N35" s="48">
        <f t="shared" si="5"/>
        <v>0</v>
      </c>
      <c r="O35" s="51"/>
      <c r="P35" s="51"/>
      <c r="Q35" s="39"/>
      <c r="R35" s="39"/>
      <c r="S35" s="39"/>
      <c r="T35" s="48">
        <f t="shared" ref="T35:Y35" si="6">T44+T43+T42+T41+T40+T39+T38+T37+T36</f>
        <v>3375</v>
      </c>
      <c r="U35" s="48">
        <f t="shared" si="6"/>
        <v>2892</v>
      </c>
      <c r="V35" s="48">
        <f t="shared" si="6"/>
        <v>3140</v>
      </c>
      <c r="W35" s="48">
        <f t="shared" si="6"/>
        <v>2826</v>
      </c>
      <c r="X35" s="48">
        <f t="shared" si="6"/>
        <v>3183</v>
      </c>
      <c r="Y35" s="48">
        <f t="shared" si="6"/>
        <v>2410</v>
      </c>
      <c r="Z35" s="92">
        <f t="shared" si="3"/>
        <v>30648</v>
      </c>
      <c r="AA35" s="93">
        <f t="shared" si="0"/>
        <v>101.32910136877604</v>
      </c>
    </row>
    <row r="36" spans="1:28" s="2" customFormat="1" ht="57.75" customHeight="1" x14ac:dyDescent="0.25">
      <c r="A36" s="27">
        <v>3</v>
      </c>
      <c r="B36" s="18" t="s">
        <v>15</v>
      </c>
      <c r="C36" s="69" t="s">
        <v>5</v>
      </c>
      <c r="D36" s="26" t="s">
        <v>57</v>
      </c>
      <c r="E36" s="26" t="s">
        <v>58</v>
      </c>
      <c r="F36" s="35">
        <v>980</v>
      </c>
      <c r="G36" s="56">
        <v>1</v>
      </c>
      <c r="H36" s="45">
        <v>64</v>
      </c>
      <c r="I36" s="50">
        <v>67</v>
      </c>
      <c r="J36" s="50">
        <v>81</v>
      </c>
      <c r="K36" s="50">
        <v>73</v>
      </c>
      <c r="L36" s="50">
        <v>94</v>
      </c>
      <c r="M36" s="50">
        <v>124</v>
      </c>
      <c r="N36" s="50"/>
      <c r="O36" s="50"/>
      <c r="P36" s="50"/>
      <c r="Q36" s="10"/>
      <c r="R36" s="10"/>
      <c r="S36" s="10"/>
      <c r="T36" s="10">
        <v>79</v>
      </c>
      <c r="U36" s="10">
        <v>64</v>
      </c>
      <c r="V36" s="50">
        <v>81</v>
      </c>
      <c r="W36" s="50">
        <v>105</v>
      </c>
      <c r="X36" s="50">
        <v>85</v>
      </c>
      <c r="Y36" s="50">
        <v>59</v>
      </c>
      <c r="Z36" s="90">
        <f t="shared" si="3"/>
        <v>976</v>
      </c>
      <c r="AA36" s="91">
        <f t="shared" si="0"/>
        <v>99.591836734693871</v>
      </c>
    </row>
    <row r="37" spans="1:28" s="6" customFormat="1" ht="63.75" customHeight="1" x14ac:dyDescent="0.25">
      <c r="A37" s="27">
        <v>3</v>
      </c>
      <c r="B37" s="18" t="s">
        <v>15</v>
      </c>
      <c r="C37" s="69" t="s">
        <v>5</v>
      </c>
      <c r="D37" s="26" t="s">
        <v>65</v>
      </c>
      <c r="E37" s="26" t="s">
        <v>59</v>
      </c>
      <c r="F37" s="34">
        <v>750</v>
      </c>
      <c r="G37" s="56">
        <v>1</v>
      </c>
      <c r="H37" s="45">
        <v>54</v>
      </c>
      <c r="I37" s="50">
        <v>68</v>
      </c>
      <c r="J37" s="50">
        <v>86</v>
      </c>
      <c r="K37" s="50">
        <v>51</v>
      </c>
      <c r="L37" s="50">
        <v>95</v>
      </c>
      <c r="M37" s="50">
        <v>138</v>
      </c>
      <c r="N37" s="50"/>
      <c r="O37" s="50"/>
      <c r="P37" s="50"/>
      <c r="Q37" s="10"/>
      <c r="R37" s="10"/>
      <c r="S37" s="10"/>
      <c r="T37" s="10">
        <v>87</v>
      </c>
      <c r="U37" s="10">
        <v>45</v>
      </c>
      <c r="V37" s="50">
        <v>100</v>
      </c>
      <c r="W37" s="50">
        <v>80</v>
      </c>
      <c r="X37" s="50">
        <v>74</v>
      </c>
      <c r="Y37" s="50">
        <v>25</v>
      </c>
      <c r="Z37" s="90">
        <f t="shared" si="3"/>
        <v>903</v>
      </c>
      <c r="AA37" s="91">
        <f t="shared" si="0"/>
        <v>120.4</v>
      </c>
    </row>
    <row r="38" spans="1:28" s="2" customFormat="1" ht="50.25" customHeight="1" x14ac:dyDescent="0.25">
      <c r="A38" s="31">
        <v>3</v>
      </c>
      <c r="B38" s="33" t="s">
        <v>15</v>
      </c>
      <c r="C38" s="71" t="s">
        <v>5</v>
      </c>
      <c r="D38" s="26" t="s">
        <v>66</v>
      </c>
      <c r="E38" s="26" t="s">
        <v>60</v>
      </c>
      <c r="F38" s="64">
        <v>3000</v>
      </c>
      <c r="G38" s="56">
        <v>1</v>
      </c>
      <c r="H38" s="45">
        <v>135</v>
      </c>
      <c r="I38" s="50">
        <v>213</v>
      </c>
      <c r="J38" s="50">
        <f>166+44</f>
        <v>210</v>
      </c>
      <c r="K38" s="50">
        <v>143</v>
      </c>
      <c r="L38" s="50">
        <v>215</v>
      </c>
      <c r="M38" s="50">
        <v>215</v>
      </c>
      <c r="N38" s="50"/>
      <c r="O38" s="50"/>
      <c r="P38" s="50"/>
      <c r="Q38" s="10"/>
      <c r="R38" s="10"/>
      <c r="S38" s="10"/>
      <c r="T38" s="10">
        <v>168</v>
      </c>
      <c r="U38" s="10">
        <v>226</v>
      </c>
      <c r="V38" s="50">
        <v>210</v>
      </c>
      <c r="W38" s="50">
        <v>486</v>
      </c>
      <c r="X38" s="50">
        <f>338+173</f>
        <v>511</v>
      </c>
      <c r="Y38" s="50">
        <v>366</v>
      </c>
      <c r="Z38" s="90">
        <f t="shared" si="3"/>
        <v>3098</v>
      </c>
      <c r="AA38" s="91">
        <f t="shared" si="0"/>
        <v>103.26666666666667</v>
      </c>
    </row>
    <row r="39" spans="1:28" s="2" customFormat="1" ht="45.75" customHeight="1" x14ac:dyDescent="0.25">
      <c r="A39" s="27">
        <v>3</v>
      </c>
      <c r="B39" s="18" t="s">
        <v>15</v>
      </c>
      <c r="C39" s="69" t="s">
        <v>5</v>
      </c>
      <c r="D39" s="26" t="s">
        <v>67</v>
      </c>
      <c r="E39" s="26" t="s">
        <v>61</v>
      </c>
      <c r="F39" s="65">
        <v>2022</v>
      </c>
      <c r="G39" s="56">
        <v>1</v>
      </c>
      <c r="H39" s="45">
        <v>168</v>
      </c>
      <c r="I39" s="50">
        <v>252</v>
      </c>
      <c r="J39" s="50">
        <v>372</v>
      </c>
      <c r="K39" s="50">
        <v>295</v>
      </c>
      <c r="L39" s="50">
        <v>229</v>
      </c>
      <c r="M39" s="50">
        <v>221</v>
      </c>
      <c r="N39" s="50"/>
      <c r="O39" s="50"/>
      <c r="P39" s="50"/>
      <c r="Q39" s="10"/>
      <c r="R39" s="10"/>
      <c r="S39" s="10"/>
      <c r="T39" s="10">
        <v>133</v>
      </c>
      <c r="U39" s="10">
        <v>79</v>
      </c>
      <c r="V39" s="50">
        <v>110</v>
      </c>
      <c r="W39" s="50">
        <v>115</v>
      </c>
      <c r="X39" s="50">
        <v>133</v>
      </c>
      <c r="Y39" s="50">
        <v>115</v>
      </c>
      <c r="Z39" s="90">
        <f t="shared" si="3"/>
        <v>2222</v>
      </c>
      <c r="AA39" s="91">
        <f t="shared" si="0"/>
        <v>109.89119683481701</v>
      </c>
    </row>
    <row r="40" spans="1:28" s="6" customFormat="1" ht="75" customHeight="1" x14ac:dyDescent="0.25">
      <c r="A40" s="27">
        <v>3</v>
      </c>
      <c r="B40" s="18" t="s">
        <v>15</v>
      </c>
      <c r="C40" s="69" t="s">
        <v>5</v>
      </c>
      <c r="D40" s="26" t="s">
        <v>68</v>
      </c>
      <c r="E40" s="26" t="s">
        <v>62</v>
      </c>
      <c r="F40" s="34">
        <v>906</v>
      </c>
      <c r="G40" s="56">
        <v>1</v>
      </c>
      <c r="H40" s="45">
        <v>25</v>
      </c>
      <c r="I40" s="50">
        <v>95</v>
      </c>
      <c r="J40" s="50">
        <v>136</v>
      </c>
      <c r="K40" s="50">
        <v>111</v>
      </c>
      <c r="L40" s="50">
        <v>106</v>
      </c>
      <c r="M40" s="50">
        <v>40</v>
      </c>
      <c r="N40" s="50"/>
      <c r="O40" s="50"/>
      <c r="P40" s="50"/>
      <c r="Q40" s="10"/>
      <c r="R40" s="10"/>
      <c r="S40" s="10"/>
      <c r="T40" s="10">
        <v>25</v>
      </c>
      <c r="U40" s="10">
        <v>30</v>
      </c>
      <c r="V40" s="50">
        <v>21</v>
      </c>
      <c r="W40" s="50">
        <v>14</v>
      </c>
      <c r="X40" s="50">
        <v>13</v>
      </c>
      <c r="Y40" s="50">
        <v>12</v>
      </c>
      <c r="Z40" s="90">
        <f t="shared" si="3"/>
        <v>628</v>
      </c>
      <c r="AA40" s="91">
        <f t="shared" si="0"/>
        <v>69.315673289183223</v>
      </c>
    </row>
    <row r="41" spans="1:28" s="2" customFormat="1" ht="84" x14ac:dyDescent="0.25">
      <c r="A41" s="27">
        <v>3</v>
      </c>
      <c r="B41" s="18" t="s">
        <v>15</v>
      </c>
      <c r="C41" s="69" t="s">
        <v>5</v>
      </c>
      <c r="D41" s="26" t="s">
        <v>69</v>
      </c>
      <c r="E41" s="26" t="s">
        <v>63</v>
      </c>
      <c r="F41" s="35">
        <v>7622</v>
      </c>
      <c r="G41" s="56">
        <v>1</v>
      </c>
      <c r="H41" s="45">
        <v>412</v>
      </c>
      <c r="I41" s="50">
        <v>408</v>
      </c>
      <c r="J41" s="50">
        <v>579</v>
      </c>
      <c r="K41" s="50">
        <v>498</v>
      </c>
      <c r="L41" s="50">
        <v>611</v>
      </c>
      <c r="M41" s="50">
        <v>763</v>
      </c>
      <c r="N41" s="50"/>
      <c r="O41" s="50"/>
      <c r="P41" s="50"/>
      <c r="Q41" s="10"/>
      <c r="R41" s="10"/>
      <c r="S41" s="10"/>
      <c r="T41" s="10">
        <v>626</v>
      </c>
      <c r="U41" s="10">
        <v>644</v>
      </c>
      <c r="V41" s="50">
        <v>617</v>
      </c>
      <c r="W41" s="50">
        <v>487</v>
      </c>
      <c r="X41" s="50">
        <v>663</v>
      </c>
      <c r="Y41" s="50">
        <v>535</v>
      </c>
      <c r="Z41" s="90">
        <f t="shared" si="3"/>
        <v>6843</v>
      </c>
      <c r="AA41" s="91">
        <f t="shared" si="0"/>
        <v>89.779585410653368</v>
      </c>
    </row>
    <row r="42" spans="1:28" s="6" customFormat="1" ht="81.75" customHeight="1" x14ac:dyDescent="0.25">
      <c r="A42" s="27">
        <v>3</v>
      </c>
      <c r="B42" s="18" t="s">
        <v>15</v>
      </c>
      <c r="C42" s="69" t="s">
        <v>5</v>
      </c>
      <c r="D42" s="26" t="s">
        <v>70</v>
      </c>
      <c r="E42" s="26" t="s">
        <v>64</v>
      </c>
      <c r="F42" s="34">
        <v>450</v>
      </c>
      <c r="G42" s="56">
        <v>1</v>
      </c>
      <c r="H42" s="45">
        <v>0</v>
      </c>
      <c r="I42" s="50">
        <v>0</v>
      </c>
      <c r="J42" s="50">
        <v>16</v>
      </c>
      <c r="K42" s="50">
        <v>31</v>
      </c>
      <c r="L42" s="50">
        <v>64</v>
      </c>
      <c r="M42" s="50">
        <v>29</v>
      </c>
      <c r="N42" s="50"/>
      <c r="O42" s="50"/>
      <c r="P42" s="50"/>
      <c r="Q42" s="10"/>
      <c r="R42" s="10"/>
      <c r="S42" s="10"/>
      <c r="T42" s="10">
        <v>44</v>
      </c>
      <c r="U42" s="10">
        <v>21</v>
      </c>
      <c r="V42" s="50">
        <v>36</v>
      </c>
      <c r="W42" s="50">
        <v>40</v>
      </c>
      <c r="X42" s="50">
        <v>40</v>
      </c>
      <c r="Y42" s="50">
        <v>16</v>
      </c>
      <c r="Z42" s="90">
        <f t="shared" si="3"/>
        <v>337</v>
      </c>
      <c r="AA42" s="91">
        <f t="shared" si="0"/>
        <v>74.888888888888886</v>
      </c>
    </row>
    <row r="43" spans="1:28" s="6" customFormat="1" ht="46.5" customHeight="1" x14ac:dyDescent="0.25">
      <c r="A43" s="31">
        <v>3</v>
      </c>
      <c r="B43" s="33" t="s">
        <v>15</v>
      </c>
      <c r="C43" s="71" t="s">
        <v>5</v>
      </c>
      <c r="D43" s="26" t="s">
        <v>73</v>
      </c>
      <c r="E43" s="26" t="s">
        <v>71</v>
      </c>
      <c r="F43" s="40">
        <v>1460</v>
      </c>
      <c r="G43" s="56">
        <v>1</v>
      </c>
      <c r="H43" s="45">
        <v>151</v>
      </c>
      <c r="I43" s="50">
        <v>99</v>
      </c>
      <c r="J43" s="50">
        <v>72</v>
      </c>
      <c r="K43" s="50">
        <v>122</v>
      </c>
      <c r="L43" s="50">
        <v>140</v>
      </c>
      <c r="M43" s="50">
        <v>143</v>
      </c>
      <c r="N43" s="50"/>
      <c r="O43" s="50"/>
      <c r="P43" s="50"/>
      <c r="Q43" s="10"/>
      <c r="R43" s="10"/>
      <c r="S43" s="10"/>
      <c r="T43" s="10">
        <v>225</v>
      </c>
      <c r="U43" s="10">
        <v>153</v>
      </c>
      <c r="V43" s="50">
        <v>148</v>
      </c>
      <c r="W43" s="50">
        <v>189</v>
      </c>
      <c r="X43" s="50">
        <v>182</v>
      </c>
      <c r="Y43" s="50">
        <v>108</v>
      </c>
      <c r="Z43" s="90">
        <f t="shared" si="3"/>
        <v>1732</v>
      </c>
      <c r="AA43" s="91">
        <f t="shared" si="0"/>
        <v>118.63013698630137</v>
      </c>
    </row>
    <row r="44" spans="1:28" s="6" customFormat="1" ht="49.5" customHeight="1" x14ac:dyDescent="0.25">
      <c r="A44" s="31">
        <v>3</v>
      </c>
      <c r="B44" s="33" t="s">
        <v>15</v>
      </c>
      <c r="C44" s="71" t="s">
        <v>5</v>
      </c>
      <c r="D44" s="26" t="s">
        <v>74</v>
      </c>
      <c r="E44" s="26" t="s">
        <v>72</v>
      </c>
      <c r="F44" s="40">
        <v>13056</v>
      </c>
      <c r="G44" s="56">
        <v>1</v>
      </c>
      <c r="H44" s="45">
        <v>797</v>
      </c>
      <c r="I44" s="50">
        <v>509</v>
      </c>
      <c r="J44" s="50">
        <v>358</v>
      </c>
      <c r="K44" s="50">
        <v>551</v>
      </c>
      <c r="L44" s="50">
        <v>659</v>
      </c>
      <c r="M44" s="50">
        <v>734</v>
      </c>
      <c r="N44" s="50"/>
      <c r="O44" s="50"/>
      <c r="P44" s="50"/>
      <c r="Q44" s="10"/>
      <c r="R44" s="10"/>
      <c r="S44" s="10"/>
      <c r="T44" s="10">
        <v>1988</v>
      </c>
      <c r="U44" s="10">
        <v>1630</v>
      </c>
      <c r="V44" s="50">
        <v>1817</v>
      </c>
      <c r="W44" s="50">
        <v>1310</v>
      </c>
      <c r="X44" s="50">
        <v>1482</v>
      </c>
      <c r="Y44" s="50">
        <v>1174</v>
      </c>
      <c r="Z44" s="90">
        <f t="shared" si="3"/>
        <v>13009</v>
      </c>
      <c r="AA44" s="91">
        <f t="shared" si="0"/>
        <v>99.640012254901961</v>
      </c>
    </row>
    <row r="45" spans="1:28" s="6" customFormat="1" ht="66.75" customHeight="1" x14ac:dyDescent="0.25">
      <c r="A45" s="29">
        <v>4</v>
      </c>
      <c r="B45" s="19" t="s">
        <v>75</v>
      </c>
      <c r="C45" s="70" t="s">
        <v>4</v>
      </c>
      <c r="D45" s="36" t="s">
        <v>76</v>
      </c>
      <c r="E45" s="36" t="s">
        <v>18</v>
      </c>
      <c r="F45" s="38">
        <f>F46+F47+F48</f>
        <v>470</v>
      </c>
      <c r="G45" s="57">
        <v>1</v>
      </c>
      <c r="H45" s="48">
        <f>H46+H47+H48</f>
        <v>15</v>
      </c>
      <c r="I45" s="48">
        <v>20</v>
      </c>
      <c r="J45" s="48">
        <f t="shared" ref="J45:T45" si="7">J46+J47+J48</f>
        <v>31</v>
      </c>
      <c r="K45" s="48">
        <v>41</v>
      </c>
      <c r="L45" s="48">
        <f t="shared" si="7"/>
        <v>42</v>
      </c>
      <c r="M45" s="48">
        <f t="shared" si="7"/>
        <v>28</v>
      </c>
      <c r="N45" s="48">
        <f t="shared" si="7"/>
        <v>0</v>
      </c>
      <c r="O45" s="48">
        <f t="shared" si="7"/>
        <v>0</v>
      </c>
      <c r="P45" s="48">
        <f t="shared" si="7"/>
        <v>0</v>
      </c>
      <c r="Q45" s="48">
        <f t="shared" si="7"/>
        <v>0</v>
      </c>
      <c r="R45" s="48">
        <f t="shared" si="7"/>
        <v>0</v>
      </c>
      <c r="S45" s="48">
        <f t="shared" si="7"/>
        <v>0</v>
      </c>
      <c r="T45" s="48">
        <f t="shared" si="7"/>
        <v>52</v>
      </c>
      <c r="U45" s="48">
        <v>53</v>
      </c>
      <c r="V45" s="48">
        <v>46</v>
      </c>
      <c r="W45" s="48">
        <f>W46+W47+W48</f>
        <v>71</v>
      </c>
      <c r="X45" s="48">
        <f>X46+X47+X48</f>
        <v>24</v>
      </c>
      <c r="Y45" s="48">
        <f>Y46+Y47+Y48</f>
        <v>40</v>
      </c>
      <c r="Z45" s="92">
        <f>SUM(H45:Y45)</f>
        <v>463</v>
      </c>
      <c r="AA45" s="93">
        <f t="shared" si="0"/>
        <v>98.510638297872347</v>
      </c>
    </row>
    <row r="46" spans="1:28" s="6" customFormat="1" ht="75" customHeight="1" x14ac:dyDescent="0.25">
      <c r="A46" s="27">
        <v>4</v>
      </c>
      <c r="B46" s="18" t="s">
        <v>18</v>
      </c>
      <c r="C46" s="71" t="s">
        <v>16</v>
      </c>
      <c r="D46" s="26" t="s">
        <v>77</v>
      </c>
      <c r="E46" s="26" t="s">
        <v>80</v>
      </c>
      <c r="F46" s="22">
        <v>50</v>
      </c>
      <c r="G46" s="56">
        <v>1</v>
      </c>
      <c r="H46" s="45">
        <v>1</v>
      </c>
      <c r="I46" s="50">
        <v>1</v>
      </c>
      <c r="J46" s="50">
        <v>4</v>
      </c>
      <c r="K46" s="50">
        <v>1</v>
      </c>
      <c r="L46" s="50">
        <v>3</v>
      </c>
      <c r="M46" s="50">
        <v>1</v>
      </c>
      <c r="N46" s="50"/>
      <c r="O46" s="50"/>
      <c r="P46" s="50"/>
      <c r="Q46" s="10"/>
      <c r="R46" s="10"/>
      <c r="S46" s="10"/>
      <c r="T46" s="10">
        <v>1</v>
      </c>
      <c r="U46" s="10">
        <v>9</v>
      </c>
      <c r="V46" s="50">
        <v>1</v>
      </c>
      <c r="W46" s="50">
        <v>10</v>
      </c>
      <c r="X46" s="50">
        <v>3</v>
      </c>
      <c r="Y46" s="50">
        <v>0</v>
      </c>
      <c r="Z46" s="90">
        <f>H46+I46+J46+K46+L46+M46+N46+O46+P46+Q46+R46+S46+T46+U46+V46+W46+X46+Y46</f>
        <v>35</v>
      </c>
      <c r="AA46" s="91">
        <f t="shared" si="0"/>
        <v>70</v>
      </c>
    </row>
    <row r="47" spans="1:28" s="6" customFormat="1" ht="75" customHeight="1" x14ac:dyDescent="0.25">
      <c r="A47" s="27">
        <v>4</v>
      </c>
      <c r="B47" s="18" t="s">
        <v>18</v>
      </c>
      <c r="C47" s="71" t="s">
        <v>16</v>
      </c>
      <c r="D47" s="26" t="s">
        <v>78</v>
      </c>
      <c r="E47" s="42" t="s">
        <v>19</v>
      </c>
      <c r="F47" s="34">
        <v>120</v>
      </c>
      <c r="G47" s="56">
        <v>1</v>
      </c>
      <c r="H47" s="45">
        <v>1</v>
      </c>
      <c r="I47" s="50">
        <v>0</v>
      </c>
      <c r="J47" s="50">
        <v>5</v>
      </c>
      <c r="K47" s="50">
        <v>1</v>
      </c>
      <c r="L47" s="50">
        <v>5</v>
      </c>
      <c r="M47" s="50">
        <v>1</v>
      </c>
      <c r="N47" s="50"/>
      <c r="O47" s="50"/>
      <c r="P47" s="50"/>
      <c r="Q47" s="10"/>
      <c r="R47" s="10"/>
      <c r="S47" s="10"/>
      <c r="T47" s="10">
        <v>10</v>
      </c>
      <c r="U47" s="10">
        <v>9</v>
      </c>
      <c r="V47" s="50">
        <v>11</v>
      </c>
      <c r="W47" s="50">
        <v>22</v>
      </c>
      <c r="X47" s="50">
        <v>11</v>
      </c>
      <c r="Y47" s="50">
        <v>0</v>
      </c>
      <c r="Z47" s="90">
        <f>H47+I47+J47+K47+L47+M47+N47+O47+P47+Q47+R47+S47+T47+U47+V47+W47+X47+Y47</f>
        <v>76</v>
      </c>
      <c r="AA47" s="91">
        <f t="shared" si="0"/>
        <v>63.333333333333336</v>
      </c>
    </row>
    <row r="48" spans="1:28" s="2" customFormat="1" ht="84" customHeight="1" x14ac:dyDescent="0.25">
      <c r="A48" s="27">
        <v>4</v>
      </c>
      <c r="B48" s="18" t="s">
        <v>18</v>
      </c>
      <c r="C48" s="71" t="s">
        <v>16</v>
      </c>
      <c r="D48" s="26" t="s">
        <v>79</v>
      </c>
      <c r="E48" s="42" t="s">
        <v>81</v>
      </c>
      <c r="F48" s="34">
        <v>300</v>
      </c>
      <c r="G48" s="56">
        <v>1</v>
      </c>
      <c r="H48" s="45">
        <v>13</v>
      </c>
      <c r="I48" s="50">
        <v>11</v>
      </c>
      <c r="J48" s="50">
        <v>22</v>
      </c>
      <c r="K48" s="50">
        <v>38</v>
      </c>
      <c r="L48" s="50">
        <v>34</v>
      </c>
      <c r="M48" s="50">
        <v>26</v>
      </c>
      <c r="N48" s="50"/>
      <c r="O48" s="50"/>
      <c r="P48" s="50"/>
      <c r="Q48" s="10"/>
      <c r="R48" s="10"/>
      <c r="S48" s="10"/>
      <c r="T48" s="10">
        <v>41</v>
      </c>
      <c r="U48" s="10">
        <v>34</v>
      </c>
      <c r="V48" s="50">
        <v>44</v>
      </c>
      <c r="W48" s="50">
        <v>39</v>
      </c>
      <c r="X48" s="50">
        <v>10</v>
      </c>
      <c r="Y48" s="50">
        <v>40</v>
      </c>
      <c r="Z48" s="90">
        <f>H48+I48+J48+K48+L48+M48+N48+O48+P48+Q48+R48+S48+T48+U48+V48+W48+X48+Y48</f>
        <v>352</v>
      </c>
      <c r="AA48" s="91">
        <f t="shared" si="0"/>
        <v>117.33333333333333</v>
      </c>
      <c r="AB48" s="6"/>
    </row>
    <row r="52" ht="15" customHeight="1" x14ac:dyDescent="0.25"/>
  </sheetData>
  <mergeCells count="2">
    <mergeCell ref="C5:D5"/>
    <mergeCell ref="E2:Z2"/>
  </mergeCells>
  <phoneticPr fontId="4" type="noConversion"/>
  <pageMargins left="0.23622047244094491" right="0.23622047244094491"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MIR OBJETIVA 2021</vt:lpstr>
      <vt:lpstr>MIRS SUSTANTIVA 2021 </vt:lpstr>
      <vt:lpstr>'MIR OBJETIVA 2021'!Títulos_a_imprimir</vt:lpstr>
      <vt:lpstr>'MIRS SUSTANTIVA 2021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FRANCIA.HERNANDEZ</dc:creator>
  <cp:lastModifiedBy>Betsy Rivera</cp:lastModifiedBy>
  <cp:lastPrinted>2022-01-12T14:08:57Z</cp:lastPrinted>
  <dcterms:created xsi:type="dcterms:W3CDTF">2019-02-19T20:32:08Z</dcterms:created>
  <dcterms:modified xsi:type="dcterms:W3CDTF">2024-08-16T20:51:56Z</dcterms:modified>
</cp:coreProperties>
</file>